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ON's Files\Teacher Applicant Lilo-an NHS\SY 2018\"/>
    </mc:Choice>
  </mc:AlternateContent>
  <bookViews>
    <workbookView xWindow="0" yWindow="0" windowWidth="20490" windowHeight="9045"/>
  </bookViews>
  <sheets>
    <sheet name="SUMMARY" sheetId="1" r:id="rId1"/>
    <sheet name="SOURCE" sheetId="2" state="hidden" r:id="rId2"/>
  </sheets>
  <definedNames>
    <definedName name="_xlnm.Print_Titles" localSheetId="0">SUMMARY!$1:$12</definedName>
  </definedNames>
  <calcPr calcId="152511"/>
</workbook>
</file>

<file path=xl/calcChain.xml><?xml version="1.0" encoding="utf-8"?>
<calcChain xmlns="http://schemas.openxmlformats.org/spreadsheetml/2006/main">
  <c r="EA14" i="1" l="1"/>
  <c r="EA15" i="1"/>
  <c r="EA16" i="1"/>
  <c r="EA17" i="1"/>
  <c r="EA18" i="1"/>
  <c r="EA19" i="1"/>
  <c r="EA20" i="1"/>
  <c r="EA13" i="1"/>
  <c r="BE14" i="1"/>
  <c r="CK14" i="1"/>
  <c r="BU14" i="1"/>
  <c r="BE19" i="1"/>
  <c r="CK19" i="1"/>
  <c r="BU19" i="1"/>
  <c r="CK15" i="1"/>
  <c r="BE15" i="1"/>
  <c r="BU15" i="1"/>
  <c r="CK16" i="1"/>
  <c r="BE16" i="1"/>
  <c r="BU16" i="1"/>
  <c r="BE18" i="1"/>
  <c r="CK18" i="1"/>
  <c r="BU18" i="1"/>
  <c r="BE17" i="1"/>
  <c r="CK17" i="1"/>
  <c r="BU17" i="1"/>
  <c r="BE13" i="1"/>
  <c r="CK13" i="1"/>
  <c r="BU13" i="1"/>
  <c r="BE20" i="1"/>
  <c r="CK20" i="1"/>
  <c r="BU20" i="1"/>
  <c r="T16" i="1" l="1"/>
  <c r="O28" i="1"/>
  <c r="O13" i="1"/>
  <c r="O14" i="1"/>
  <c r="O19" i="1"/>
  <c r="O21" i="1"/>
  <c r="O15" i="1"/>
  <c r="O18" i="1"/>
  <c r="O24" i="1"/>
  <c r="O22" i="1"/>
  <c r="O23" i="1"/>
  <c r="O33" i="1"/>
  <c r="O20" i="1"/>
  <c r="O27" i="1"/>
  <c r="O25" i="1"/>
  <c r="O32" i="1"/>
  <c r="O17" i="1"/>
  <c r="O30" i="1"/>
  <c r="O26" i="1"/>
  <c r="O31" i="1"/>
  <c r="O16" i="1"/>
  <c r="O29" i="1"/>
  <c r="CN29" i="1" l="1"/>
  <c r="CN28" i="1"/>
  <c r="CN13" i="1"/>
  <c r="CN14" i="1"/>
  <c r="CN19" i="1"/>
  <c r="CN21" i="1"/>
  <c r="CN15" i="1"/>
  <c r="CN18" i="1"/>
  <c r="CN24" i="1"/>
  <c r="CN22" i="1"/>
  <c r="CN23" i="1"/>
  <c r="CN33" i="1"/>
  <c r="CN20" i="1"/>
  <c r="CN27" i="1"/>
  <c r="CN25" i="1"/>
  <c r="CN32" i="1"/>
  <c r="CN17" i="1"/>
  <c r="CN30" i="1"/>
  <c r="CN26" i="1"/>
  <c r="CN31" i="1"/>
  <c r="CN16" i="1"/>
  <c r="BX29" i="1"/>
  <c r="BX28" i="1"/>
  <c r="BX13" i="1"/>
  <c r="BX14" i="1"/>
  <c r="BX19" i="1"/>
  <c r="BX21" i="1"/>
  <c r="BX15" i="1"/>
  <c r="BX18" i="1"/>
  <c r="BX24" i="1"/>
  <c r="BX22" i="1"/>
  <c r="BX23" i="1"/>
  <c r="BX33" i="1"/>
  <c r="BX20" i="1"/>
  <c r="BX27" i="1"/>
  <c r="BX25" i="1"/>
  <c r="BX32" i="1"/>
  <c r="BX17" i="1"/>
  <c r="BX30" i="1"/>
  <c r="BX26" i="1"/>
  <c r="BX31" i="1"/>
  <c r="BX16" i="1"/>
  <c r="BH21" i="1"/>
  <c r="BH15" i="1"/>
  <c r="BH18" i="1"/>
  <c r="BH24" i="1"/>
  <c r="BH22" i="1"/>
  <c r="BH23" i="1"/>
  <c r="BH33" i="1"/>
  <c r="BH20" i="1"/>
  <c r="BH27" i="1"/>
  <c r="BH25" i="1"/>
  <c r="BH32" i="1"/>
  <c r="BH17" i="1"/>
  <c r="BH30" i="1"/>
  <c r="BH26" i="1"/>
  <c r="BH31" i="1"/>
  <c r="BH16" i="1"/>
  <c r="BH29" i="1"/>
  <c r="BH28" i="1"/>
  <c r="BH13" i="1"/>
  <c r="BH14" i="1"/>
  <c r="BH19" i="1"/>
  <c r="DW16" i="1"/>
  <c r="DT16" i="1"/>
  <c r="DD16" i="1"/>
  <c r="AQ16" i="1"/>
  <c r="AM16" i="1"/>
  <c r="AI16" i="1"/>
  <c r="AE16" i="1"/>
  <c r="AA16" i="1"/>
  <c r="W16" i="1"/>
  <c r="Q16" i="1"/>
  <c r="L16" i="1"/>
  <c r="J16" i="1"/>
  <c r="AA29" i="1"/>
  <c r="AA28" i="1"/>
  <c r="AA13" i="1"/>
  <c r="AA14" i="1"/>
  <c r="AA19" i="1"/>
  <c r="AA21" i="1"/>
  <c r="AR21" i="1" s="1"/>
  <c r="AA15" i="1"/>
  <c r="AA18" i="1"/>
  <c r="AA24" i="1"/>
  <c r="AA22" i="1"/>
  <c r="AR22" i="1" s="1"/>
  <c r="AA23" i="1"/>
  <c r="AA33" i="1"/>
  <c r="AA20" i="1"/>
  <c r="AA27" i="1"/>
  <c r="AA25" i="1"/>
  <c r="AA32" i="1"/>
  <c r="AA17" i="1"/>
  <c r="AA30" i="1"/>
  <c r="AA26" i="1"/>
  <c r="AA31" i="1"/>
  <c r="AE29" i="1"/>
  <c r="AE28" i="1"/>
  <c r="AE13" i="1"/>
  <c r="AE14" i="1"/>
  <c r="AE19" i="1"/>
  <c r="AE21" i="1"/>
  <c r="AE15" i="1"/>
  <c r="AE18" i="1"/>
  <c r="AE24" i="1"/>
  <c r="AE22" i="1"/>
  <c r="AE23" i="1"/>
  <c r="AE33" i="1"/>
  <c r="AE20" i="1"/>
  <c r="AE27" i="1"/>
  <c r="AE25" i="1"/>
  <c r="AE32" i="1"/>
  <c r="AE17" i="1"/>
  <c r="AE30" i="1"/>
  <c r="AE26" i="1"/>
  <c r="AE31" i="1"/>
  <c r="AI29" i="1"/>
  <c r="AI28" i="1"/>
  <c r="AI13" i="1"/>
  <c r="AI14" i="1"/>
  <c r="AI19" i="1"/>
  <c r="AI21" i="1"/>
  <c r="AI15" i="1"/>
  <c r="AI18" i="1"/>
  <c r="AI24" i="1"/>
  <c r="AI22" i="1"/>
  <c r="AI23" i="1"/>
  <c r="AI33" i="1"/>
  <c r="AI20" i="1"/>
  <c r="AI27" i="1"/>
  <c r="AI25" i="1"/>
  <c r="AI32" i="1"/>
  <c r="AI17" i="1"/>
  <c r="AI30" i="1"/>
  <c r="AI26" i="1"/>
  <c r="AI31" i="1"/>
  <c r="DU16" i="1" l="1"/>
  <c r="AR16" i="1"/>
  <c r="M16" i="1"/>
  <c r="R16" i="1"/>
  <c r="DX16" i="1" l="1"/>
  <c r="Q24" i="1" l="1"/>
  <c r="Q15" i="1"/>
  <c r="Q26" i="1"/>
  <c r="Q27" i="1"/>
  <c r="Q19" i="1"/>
  <c r="Q33" i="1"/>
  <c r="Q30" i="1"/>
  <c r="Q20" i="1"/>
  <c r="Q14" i="1"/>
  <c r="Q28" i="1"/>
  <c r="Q13" i="1"/>
  <c r="Q23" i="1"/>
  <c r="Q21" i="1"/>
  <c r="Q29" i="1"/>
  <c r="Q31" i="1"/>
  <c r="Q18" i="1"/>
  <c r="Q22" i="1"/>
  <c r="Q25" i="1"/>
  <c r="Q32" i="1"/>
  <c r="Q17" i="1"/>
  <c r="J26" i="1" l="1"/>
  <c r="J27" i="1"/>
  <c r="J19" i="1"/>
  <c r="J33" i="1"/>
  <c r="J30" i="1"/>
  <c r="J20" i="1"/>
  <c r="J14" i="1"/>
  <c r="J28" i="1"/>
  <c r="J13" i="1"/>
  <c r="J23" i="1"/>
  <c r="J21" i="1"/>
  <c r="J29" i="1"/>
  <c r="J31" i="1"/>
  <c r="J18" i="1"/>
  <c r="J22" i="1"/>
  <c r="J25" i="1"/>
  <c r="J32" i="1"/>
  <c r="J17" i="1"/>
  <c r="J24" i="1"/>
  <c r="J15" i="1"/>
  <c r="W24" i="1" l="1"/>
  <c r="W15" i="1"/>
  <c r="W26" i="1"/>
  <c r="W27" i="1"/>
  <c r="W19" i="1"/>
  <c r="W33" i="1"/>
  <c r="W30" i="1"/>
  <c r="W20" i="1"/>
  <c r="W14" i="1"/>
  <c r="W28" i="1"/>
  <c r="W13" i="1"/>
  <c r="W23" i="1"/>
  <c r="W21" i="1"/>
  <c r="W29" i="1"/>
  <c r="W31" i="1"/>
  <c r="W18" i="1"/>
  <c r="W22" i="1"/>
  <c r="W25" i="1"/>
  <c r="W32" i="1"/>
  <c r="W17" i="1"/>
  <c r="DW24" i="1" l="1"/>
  <c r="DW15" i="1"/>
  <c r="DW26" i="1"/>
  <c r="DW27" i="1"/>
  <c r="DW19" i="1"/>
  <c r="DW33" i="1"/>
  <c r="DW30" i="1"/>
  <c r="DW20" i="1"/>
  <c r="DW14" i="1"/>
  <c r="DW28" i="1"/>
  <c r="DW13" i="1"/>
  <c r="DW23" i="1"/>
  <c r="DW21" i="1"/>
  <c r="DW29" i="1"/>
  <c r="DW31" i="1"/>
  <c r="DW18" i="1"/>
  <c r="DW22" i="1"/>
  <c r="DW25" i="1"/>
  <c r="DW32" i="1"/>
  <c r="DW17" i="1"/>
  <c r="L24" i="1"/>
  <c r="L15" i="1"/>
  <c r="L26" i="1"/>
  <c r="L27" i="1"/>
  <c r="L19" i="1"/>
  <c r="L33" i="1"/>
  <c r="L30" i="1"/>
  <c r="L20" i="1"/>
  <c r="L14" i="1"/>
  <c r="L28" i="1"/>
  <c r="L13" i="1"/>
  <c r="L23" i="1"/>
  <c r="L21" i="1"/>
  <c r="L29" i="1"/>
  <c r="L31" i="1"/>
  <c r="L18" i="1"/>
  <c r="L22" i="1"/>
  <c r="L25" i="1"/>
  <c r="L32" i="1"/>
  <c r="L17" i="1"/>
  <c r="AQ17" i="1" l="1"/>
  <c r="AQ32" i="1"/>
  <c r="AQ25" i="1"/>
  <c r="AQ22" i="1"/>
  <c r="AQ18" i="1"/>
  <c r="AQ31" i="1"/>
  <c r="AQ29" i="1"/>
  <c r="AQ21" i="1"/>
  <c r="AQ23" i="1"/>
  <c r="AQ13" i="1"/>
  <c r="AQ28" i="1"/>
  <c r="AQ14" i="1"/>
  <c r="AQ20" i="1"/>
  <c r="AQ30" i="1"/>
  <c r="AQ33" i="1"/>
  <c r="AQ19" i="1"/>
  <c r="AQ27" i="1"/>
  <c r="AQ26" i="1"/>
  <c r="AQ15" i="1"/>
  <c r="AQ24" i="1"/>
  <c r="AM17" i="1"/>
  <c r="AR17" i="1" s="1"/>
  <c r="AM32" i="1"/>
  <c r="AM25" i="1"/>
  <c r="AM22" i="1"/>
  <c r="AM18" i="1"/>
  <c r="AR18" i="1" s="1"/>
  <c r="AM31" i="1"/>
  <c r="AM29" i="1"/>
  <c r="AM21" i="1"/>
  <c r="AM23" i="1"/>
  <c r="AM13" i="1"/>
  <c r="AR13" i="1" s="1"/>
  <c r="AM28" i="1"/>
  <c r="AM14" i="1"/>
  <c r="AR14" i="1" s="1"/>
  <c r="AM20" i="1"/>
  <c r="AR20" i="1" s="1"/>
  <c r="AM30" i="1"/>
  <c r="AM33" i="1"/>
  <c r="AM19" i="1"/>
  <c r="AR19" i="1" s="1"/>
  <c r="AM27" i="1"/>
  <c r="AM26" i="1"/>
  <c r="AM15" i="1"/>
  <c r="AR15" i="1" s="1"/>
  <c r="AM24" i="1"/>
  <c r="DT17" i="1"/>
  <c r="DT32" i="1"/>
  <c r="DT25" i="1"/>
  <c r="DT22" i="1"/>
  <c r="DT18" i="1"/>
  <c r="DT31" i="1"/>
  <c r="DT29" i="1"/>
  <c r="DT21" i="1"/>
  <c r="DT23" i="1"/>
  <c r="DT13" i="1"/>
  <c r="DT28" i="1"/>
  <c r="DT14" i="1"/>
  <c r="DT20" i="1"/>
  <c r="DT30" i="1"/>
  <c r="DT33" i="1"/>
  <c r="DT19" i="1"/>
  <c r="DT27" i="1"/>
  <c r="DT26" i="1"/>
  <c r="DT15" i="1"/>
  <c r="DT24" i="1"/>
  <c r="DD17" i="1"/>
  <c r="DU17" i="1" s="1"/>
  <c r="DD32" i="1"/>
  <c r="DD25" i="1"/>
  <c r="DD22" i="1"/>
  <c r="DD18" i="1"/>
  <c r="DU18" i="1" s="1"/>
  <c r="DD31" i="1"/>
  <c r="DD29" i="1"/>
  <c r="DD21" i="1"/>
  <c r="DD23" i="1"/>
  <c r="DD13" i="1"/>
  <c r="DU13" i="1" s="1"/>
  <c r="DD28" i="1"/>
  <c r="DD14" i="1"/>
  <c r="DU14" i="1" s="1"/>
  <c r="DD20" i="1"/>
  <c r="DU20" i="1" s="1"/>
  <c r="DD30" i="1"/>
  <c r="DD33" i="1"/>
  <c r="DD19" i="1"/>
  <c r="DU19" i="1" s="1"/>
  <c r="DD27" i="1"/>
  <c r="DD26" i="1"/>
  <c r="DD15" i="1"/>
  <c r="DU15" i="1" s="1"/>
  <c r="DD24" i="1"/>
  <c r="DU27" i="1" l="1"/>
  <c r="T24" i="1"/>
  <c r="T15" i="1"/>
  <c r="T26" i="1"/>
  <c r="T27" i="1"/>
  <c r="T19" i="1"/>
  <c r="T33" i="1"/>
  <c r="T30" i="1"/>
  <c r="T20" i="1"/>
  <c r="T14" i="1"/>
  <c r="T28" i="1"/>
  <c r="T13" i="1"/>
  <c r="T23" i="1"/>
  <c r="T21" i="1"/>
  <c r="T29" i="1"/>
  <c r="T31" i="1"/>
  <c r="T18" i="1"/>
  <c r="T22" i="1"/>
  <c r="T25" i="1"/>
  <c r="T32" i="1"/>
  <c r="T17" i="1"/>
  <c r="R24" i="1"/>
  <c r="R26" i="1"/>
  <c r="R19" i="1"/>
  <c r="R33" i="1"/>
  <c r="R30" i="1"/>
  <c r="R14" i="1"/>
  <c r="R28" i="1"/>
  <c r="R13" i="1"/>
  <c r="R23" i="1"/>
  <c r="R21" i="1"/>
  <c r="R29" i="1"/>
  <c r="R31" i="1"/>
  <c r="R18" i="1"/>
  <c r="R25" i="1"/>
  <c r="R17" i="1"/>
  <c r="M24" i="1"/>
  <c r="M15" i="1"/>
  <c r="M26" i="1"/>
  <c r="M27" i="1"/>
  <c r="M19" i="1"/>
  <c r="M33" i="1"/>
  <c r="M30" i="1"/>
  <c r="M20" i="1"/>
  <c r="M14" i="1"/>
  <c r="M28" i="1"/>
  <c r="M13" i="1"/>
  <c r="M23" i="1"/>
  <c r="M21" i="1"/>
  <c r="M29" i="1"/>
  <c r="M31" i="1"/>
  <c r="M18" i="1"/>
  <c r="M22" i="1"/>
  <c r="M25" i="1"/>
  <c r="M32" i="1"/>
  <c r="M17" i="1"/>
  <c r="DU26" i="1" l="1"/>
  <c r="AR27" i="1"/>
  <c r="AR32" i="1"/>
  <c r="DU32" i="1"/>
  <c r="AR24" i="1"/>
  <c r="AR28" i="1"/>
  <c r="AR23" i="1"/>
  <c r="AR29" i="1"/>
  <c r="AR30" i="1"/>
  <c r="DU22" i="1"/>
  <c r="DU30" i="1"/>
  <c r="DU25" i="1"/>
  <c r="AR33" i="1"/>
  <c r="DU29" i="1"/>
  <c r="DU31" i="1"/>
  <c r="DU33" i="1"/>
  <c r="AR26" i="1"/>
  <c r="DU23" i="1"/>
  <c r="DX17" i="1"/>
  <c r="AR31" i="1"/>
  <c r="AR25" i="1"/>
  <c r="DU28" i="1"/>
  <c r="R15" i="1"/>
  <c r="R32" i="1"/>
  <c r="R22" i="1"/>
  <c r="R20" i="1"/>
  <c r="DX20" i="1" s="1"/>
  <c r="R27" i="1"/>
  <c r="DX18" i="1" l="1"/>
  <c r="DX14" i="1"/>
  <c r="DX26" i="1"/>
  <c r="DX29" i="1"/>
  <c r="DU24" i="1"/>
  <c r="DX24" i="1" s="1"/>
  <c r="DU21" i="1"/>
  <c r="DX21" i="1" s="1"/>
  <c r="DX19" i="1"/>
  <c r="DX13" i="1"/>
  <c r="DX22" i="1"/>
  <c r="DX28" i="1"/>
  <c r="DX23" i="1"/>
  <c r="DX30" i="1"/>
  <c r="DX33" i="1"/>
  <c r="DX31" i="1"/>
  <c r="DX15" i="1"/>
  <c r="DX25" i="1"/>
  <c r="DX27" i="1"/>
  <c r="DX32" i="1"/>
  <c r="DY16" i="1" l="1"/>
  <c r="DY18" i="1"/>
  <c r="DY27" i="1"/>
  <c r="DY19" i="1"/>
  <c r="DY13" i="1"/>
  <c r="DY15" i="1"/>
  <c r="DY24" i="1"/>
  <c r="DY22" i="1"/>
  <c r="DY21" i="1"/>
  <c r="DY32" i="1"/>
  <c r="DY26" i="1"/>
  <c r="DY28" i="1"/>
  <c r="DY30" i="1"/>
  <c r="DY29" i="1"/>
  <c r="DY14" i="1"/>
  <c r="DY17" i="1"/>
  <c r="DY25" i="1"/>
  <c r="DY31" i="1"/>
  <c r="DY33" i="1"/>
  <c r="DY23" i="1"/>
  <c r="DY20" i="1"/>
</calcChain>
</file>

<file path=xl/sharedStrings.xml><?xml version="1.0" encoding="utf-8"?>
<sst xmlns="http://schemas.openxmlformats.org/spreadsheetml/2006/main" count="270" uniqueCount="150">
  <si>
    <t>Department of Education</t>
  </si>
  <si>
    <t>Region VII, Central Visayas</t>
  </si>
  <si>
    <t>DIVISION OF CEBU PROVINCE</t>
  </si>
  <si>
    <t>Old IPHO Building, Sudlon, Lahug</t>
  </si>
  <si>
    <t>Cebu City</t>
  </si>
  <si>
    <t>No.</t>
  </si>
  <si>
    <t>Name of Applicant</t>
  </si>
  <si>
    <t>Address</t>
  </si>
  <si>
    <t>Major</t>
  </si>
  <si>
    <t>Total</t>
  </si>
  <si>
    <t>Rank</t>
  </si>
  <si>
    <t>Remarks</t>
  </si>
  <si>
    <t>GWA</t>
  </si>
  <si>
    <t>Yr. &amp;</t>
  </si>
  <si>
    <t>Pts.</t>
  </si>
  <si>
    <t>Rating</t>
  </si>
  <si>
    <t>Mos.</t>
  </si>
  <si>
    <t>EPT</t>
  </si>
  <si>
    <t>EQUIVALENT POINTS</t>
  </si>
  <si>
    <t>99.00-100</t>
  </si>
  <si>
    <t>97.75-98.99</t>
  </si>
  <si>
    <t>96.50-97.74</t>
  </si>
  <si>
    <t>95.25-96.49</t>
  </si>
  <si>
    <t>94.00-95.24</t>
  </si>
  <si>
    <t>92.75-93.99</t>
  </si>
  <si>
    <t>91.50-92.74</t>
  </si>
  <si>
    <t>90.25-91.49</t>
  </si>
  <si>
    <t>89.00-90.24</t>
  </si>
  <si>
    <t>87.75-88.99</t>
  </si>
  <si>
    <t>86.50-87.74</t>
  </si>
  <si>
    <t>85.25-86.49</t>
  </si>
  <si>
    <t>84.00-85.24</t>
  </si>
  <si>
    <t>82.75-83.99</t>
  </si>
  <si>
    <t>81.50-82.74</t>
  </si>
  <si>
    <t>80.25-81.49</t>
  </si>
  <si>
    <t>79.00-80.24</t>
  </si>
  <si>
    <t>77.75-78.99</t>
  </si>
  <si>
    <t>76.50-77.74</t>
  </si>
  <si>
    <t>75.00-76.49</t>
  </si>
  <si>
    <t>EDUCATION</t>
  </si>
  <si>
    <t>LET RATING</t>
  </si>
  <si>
    <t>EQ. POINTS</t>
  </si>
  <si>
    <t>87 and above</t>
  </si>
  <si>
    <t>84-86</t>
  </si>
  <si>
    <t>81-83</t>
  </si>
  <si>
    <t>78-80</t>
  </si>
  <si>
    <t>75-77</t>
  </si>
  <si>
    <t>PBET RATING</t>
  </si>
  <si>
    <t>82 and above</t>
  </si>
  <si>
    <t>79-81</t>
  </si>
  <si>
    <t>76-78</t>
  </si>
  <si>
    <t>73-75</t>
  </si>
  <si>
    <t>70-72</t>
  </si>
  <si>
    <t>DEGREE</t>
  </si>
  <si>
    <t>ADD. POINTS</t>
  </si>
  <si>
    <t>Master's Degree</t>
  </si>
  <si>
    <t>Doctorate Degree</t>
  </si>
  <si>
    <t>None</t>
  </si>
  <si>
    <t>Master's/ Doctorate Degree</t>
  </si>
  <si>
    <t>Eq. Points</t>
  </si>
  <si>
    <t>TOTAL</t>
  </si>
  <si>
    <t>KVT/ LGU Funded</t>
  </si>
  <si>
    <t>Add. Points</t>
  </si>
  <si>
    <t>KVT/ LGU-Funded Experienced</t>
  </si>
  <si>
    <t>B. TEACHING EXPERIENCE                            (15%)</t>
  </si>
  <si>
    <t>C. LET/PBET RATING       (15 %)</t>
  </si>
  <si>
    <t>D. SPECIALIZED TRAINING                    (10 %)</t>
  </si>
  <si>
    <t>Certificate</t>
  </si>
  <si>
    <t>Skill's Demo</t>
  </si>
  <si>
    <t>A. EDUCATION                                     (20%)</t>
  </si>
  <si>
    <t>RATER 4</t>
  </si>
  <si>
    <t>RATER 5</t>
  </si>
  <si>
    <t>AVERAGE</t>
  </si>
  <si>
    <t>T</t>
  </si>
  <si>
    <t>I</t>
  </si>
  <si>
    <t>II</t>
  </si>
  <si>
    <t>III</t>
  </si>
  <si>
    <t>E. INTERVIEW                   (10 %)</t>
  </si>
  <si>
    <t>F. DEMONSTRATION-TEACHING                   (15 %)</t>
  </si>
  <si>
    <t>G. COMMUNICATION SKILLS                   (15 %)</t>
  </si>
  <si>
    <t>MUNICIPAL RANKING COMMITTEE:</t>
  </si>
  <si>
    <t>CARMELITO M. LAURON, SR.</t>
  </si>
  <si>
    <t>ASP2, Member</t>
  </si>
  <si>
    <t>CHANEY A. GULFAN</t>
  </si>
  <si>
    <t>TIC, Member</t>
  </si>
  <si>
    <t>Assistant Schools Division Superintendent</t>
  </si>
  <si>
    <t>,</t>
  </si>
  <si>
    <t>APPROVED:</t>
  </si>
  <si>
    <t>RHEA MAR A. ANGTUD, Ed.D., CESO VI</t>
  </si>
  <si>
    <t>Schools Division Superintendent</t>
  </si>
  <si>
    <t>AVE</t>
  </si>
  <si>
    <t>S.Y. 2018-2019</t>
  </si>
  <si>
    <t xml:space="preserve">RATER 3 </t>
  </si>
  <si>
    <t>HIPOLITO Q. PERARIDO, Jr., Dev.Ed.D.</t>
  </si>
  <si>
    <t>Principal 1</t>
  </si>
  <si>
    <t>Tel #</t>
  </si>
  <si>
    <t>PEÑARANDA</t>
  </si>
  <si>
    <t>JESSA JOYCE</t>
  </si>
  <si>
    <t>G.</t>
  </si>
  <si>
    <t>Suba, Liloan, Cebu</t>
  </si>
  <si>
    <t>AP, Science, MAPEH</t>
  </si>
  <si>
    <t>GICA</t>
  </si>
  <si>
    <t>EMLYN</t>
  </si>
  <si>
    <t>R.</t>
  </si>
  <si>
    <t>Maslog, Danao City</t>
  </si>
  <si>
    <t>DANDAN</t>
  </si>
  <si>
    <t>CLEOFE</t>
  </si>
  <si>
    <t>P.</t>
  </si>
  <si>
    <t>Landing, Catarman, Liloan, Cebu</t>
  </si>
  <si>
    <t>TLE</t>
  </si>
  <si>
    <t>MARIA TERESA G. SINGURAN</t>
  </si>
  <si>
    <t>OIC PSDS, District of Lilo-an</t>
  </si>
  <si>
    <t>ESTER A. FUTALAN</t>
  </si>
  <si>
    <t>RUTH M. REGNER</t>
  </si>
  <si>
    <t>Master Teacher 1, Member</t>
  </si>
  <si>
    <t>SYLVIA U. PASA-OL</t>
  </si>
  <si>
    <t>Teacher III, Member</t>
  </si>
  <si>
    <t>SUCHEN C. URACA</t>
  </si>
  <si>
    <t>RECOMMENDING FOR APPROVAL:</t>
  </si>
  <si>
    <t>PITOGO</t>
  </si>
  <si>
    <t>HELEN</t>
  </si>
  <si>
    <t>M.</t>
  </si>
  <si>
    <t>Compang Tayud, Liloan, Cebu</t>
  </si>
  <si>
    <t>AP</t>
  </si>
  <si>
    <t>ESPAÑOL</t>
  </si>
  <si>
    <t>GERMELYN</t>
  </si>
  <si>
    <t>NALING</t>
  </si>
  <si>
    <t>ANGIE</t>
  </si>
  <si>
    <t>Sta Cruz, Liloan, Cebu</t>
  </si>
  <si>
    <t>GONZALES</t>
  </si>
  <si>
    <t>REYMUNDO</t>
  </si>
  <si>
    <t>A.</t>
  </si>
  <si>
    <t>Cabadianga, Liloan, Cebu</t>
  </si>
  <si>
    <t>Filipino</t>
  </si>
  <si>
    <t>VILLASON</t>
  </si>
  <si>
    <t>SUSANA</t>
  </si>
  <si>
    <t>C.</t>
  </si>
  <si>
    <t>Catarman, Liloan, Cebu</t>
  </si>
  <si>
    <t>Math</t>
  </si>
  <si>
    <t>Pasaol, RATER 1</t>
  </si>
  <si>
    <t xml:space="preserve">Uraca, RATER 2 </t>
  </si>
  <si>
    <t xml:space="preserve">Lauron, RATER 1 </t>
  </si>
  <si>
    <t xml:space="preserve">Regner, RATER 2 </t>
  </si>
  <si>
    <t xml:space="preserve">Pilapil, RATER 3 </t>
  </si>
  <si>
    <t>RANKING OF TEACHER  I  APPLICANTS (JHS) - Special Ranking</t>
  </si>
  <si>
    <t>Note:</t>
  </si>
  <si>
    <t>=&gt;</t>
  </si>
  <si>
    <t>Points needed to hit 70</t>
  </si>
  <si>
    <t>http://liloannhs.weebly.com/ranking.html</t>
  </si>
  <si>
    <t>Soft copy of this docuiment is available at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</si>
</sst>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b/>
      <sz val="14"/>
      <name val="Arial"/>
      <family val="2"/>
    </font>
    <font>
      <b/>
      <sz val="12"/>
      <color indexed="5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b/>
      <u/>
      <sz val="16"/>
      <name val="Calibri"/>
      <family val="2"/>
    </font>
    <font>
      <b/>
      <u/>
      <sz val="16"/>
      <name val="Arial"/>
      <family val="2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11"/>
      <color rgb="FFFF0000"/>
      <name val="Arial"/>
      <family val="2"/>
      <charset val="204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87">
    <xf numFmtId="0" fontId="0" fillId="0" borderId="0" xfId="0" applyAlignment="1"/>
    <xf numFmtId="0" fontId="0" fillId="0" borderId="0" xfId="0" applyFill="1" applyAlignment="1"/>
    <xf numFmtId="0" fontId="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17" fillId="2" borderId="10" xfId="0" applyFont="1" applyFill="1" applyBorder="1" applyAlignment="1">
      <alignment vertical="center"/>
    </xf>
    <xf numFmtId="0" fontId="0" fillId="0" borderId="35" xfId="0" applyFont="1" applyBorder="1" applyAlignment="1">
      <alignment textRotation="255" wrapText="1"/>
    </xf>
    <xf numFmtId="2" fontId="0" fillId="0" borderId="4" xfId="0" applyNumberFormat="1" applyFont="1" applyFill="1" applyBorder="1" applyAlignment="1" applyProtection="1">
      <alignment horizontal="center" vertical="center" wrapText="1"/>
    </xf>
    <xf numFmtId="164" fontId="0" fillId="0" borderId="38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2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8" xfId="0" applyNumberFormat="1" applyFont="1" applyFill="1" applyBorder="1" applyAlignment="1" applyProtection="1">
      <alignment horizontal="center" vertical="center" wrapText="1"/>
    </xf>
    <xf numFmtId="2" fontId="0" fillId="0" borderId="33" xfId="0" applyNumberFormat="1" applyFont="1" applyFill="1" applyBorder="1" applyAlignment="1" applyProtection="1">
      <alignment horizontal="center" vertical="center" wrapText="1"/>
    </xf>
    <xf numFmtId="16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horizontal="center" vertical="center" wrapText="1"/>
    </xf>
    <xf numFmtId="1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7" xfId="0" applyNumberFormat="1" applyFont="1" applyFill="1" applyBorder="1" applyAlignment="1" applyProtection="1">
      <alignment horizontal="center" vertical="center" wrapText="1"/>
    </xf>
    <xf numFmtId="1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Font="1" applyFill="1" applyBorder="1" applyAlignment="1" applyProtection="1">
      <alignment horizontal="center" vertical="center" wrapText="1"/>
    </xf>
    <xf numFmtId="2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37" xfId="0" applyNumberFormat="1" applyFont="1" applyFill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1" fontId="0" fillId="0" borderId="21" xfId="0" applyNumberForma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>
      <alignment vertical="center"/>
    </xf>
    <xf numFmtId="0" fontId="17" fillId="2" borderId="21" xfId="0" applyFont="1" applyFill="1" applyBorder="1" applyAlignment="1">
      <alignment horizontal="center" vertical="center"/>
    </xf>
    <xf numFmtId="164" fontId="0" fillId="2" borderId="14" xfId="0" applyNumberFormat="1" applyFont="1" applyFill="1" applyBorder="1" applyAlignment="1" applyProtection="1">
      <alignment horizontal="center" vertical="center" wrapText="1"/>
    </xf>
    <xf numFmtId="1" fontId="0" fillId="2" borderId="37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/>
    <xf numFmtId="2" fontId="0" fillId="2" borderId="6" xfId="0" applyNumberFormat="1" applyFont="1" applyFill="1" applyBorder="1" applyAlignment="1" applyProtection="1">
      <alignment horizontal="center" vertical="center" wrapText="1"/>
    </xf>
    <xf numFmtId="1" fontId="0" fillId="2" borderId="10" xfId="0" applyNumberFormat="1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/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 applyProtection="1">
      <protection locked="0"/>
    </xf>
    <xf numFmtId="0" fontId="18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9" fillId="0" borderId="0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16" fillId="0" borderId="0" xfId="0" applyFont="1" applyAlignment="1"/>
    <xf numFmtId="0" fontId="6" fillId="0" borderId="0" xfId="0" applyFont="1" applyAlignment="1">
      <alignment horizontal="center"/>
    </xf>
    <xf numFmtId="0" fontId="20" fillId="0" borderId="0" xfId="0" applyFont="1" applyAlignment="1"/>
    <xf numFmtId="0" fontId="22" fillId="3" borderId="10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2" fillId="3" borderId="21" xfId="0" applyFont="1" applyFill="1" applyBorder="1" applyAlignment="1">
      <alignment horizontal="center" vertical="center"/>
    </xf>
    <xf numFmtId="0" fontId="23" fillId="0" borderId="0" xfId="0" applyFont="1" applyAlignment="1"/>
    <xf numFmtId="0" fontId="24" fillId="0" borderId="0" xfId="0" applyFont="1" applyAlignment="1"/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0" borderId="0" xfId="0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textRotation="255" wrapText="1"/>
    </xf>
    <xf numFmtId="0" fontId="15" fillId="0" borderId="36" xfId="0" applyFont="1" applyBorder="1" applyAlignment="1">
      <alignment horizontal="center" vertical="center" textRotation="255" wrapText="1"/>
    </xf>
    <xf numFmtId="0" fontId="15" fillId="0" borderId="53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2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" xfId="0" applyNumberFormat="1" applyFont="1" applyFill="1" applyBorder="1" applyAlignment="1" applyProtection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</xf>
    <xf numFmtId="164" fontId="0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7" xfId="0" applyNumberFormat="1" applyFont="1" applyFill="1" applyBorder="1" applyAlignment="1" applyProtection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 wrapText="1"/>
    </xf>
    <xf numFmtId="0" fontId="26" fillId="2" borderId="54" xfId="0" applyFont="1" applyFill="1" applyBorder="1" applyAlignment="1">
      <alignment horizontal="center" vertical="center" wrapText="1"/>
    </xf>
    <xf numFmtId="0" fontId="26" fillId="2" borderId="55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quotePrefix="1" applyFont="1" applyAlignment="1">
      <alignment horizontal="center" vertical="center"/>
    </xf>
    <xf numFmtId="0" fontId="28" fillId="0" borderId="0" xfId="3" applyFont="1" applyAlignment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124</xdr:col>
      <xdr:colOff>114300</xdr:colOff>
      <xdr:row>0</xdr:row>
      <xdr:rowOff>19050</xdr:rowOff>
    </xdr:from>
    <xdr:to>
      <xdr:col>127</xdr:col>
      <xdr:colOff>57150</xdr:colOff>
      <xdr:row>5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3200" y="19050"/>
          <a:ext cx="1143000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928676</xdr:colOff>
      <xdr:row>0</xdr:row>
      <xdr:rowOff>0</xdr:rowOff>
    </xdr:from>
    <xdr:to>
      <xdr:col>5</xdr:col>
      <xdr:colOff>500051</xdr:colOff>
      <xdr:row>5</xdr:row>
      <xdr:rowOff>204043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39" y="0"/>
          <a:ext cx="2262187" cy="1156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loannhs.weebly.com/ranki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5"/>
  <sheetViews>
    <sheetView showGridLines="0" tabSelected="1" topLeftCell="A4" zoomScale="50" zoomScaleNormal="50" zoomScaleSheetLayoutView="50" workbookViewId="0">
      <selection activeCell="A13" sqref="A13"/>
    </sheetView>
  </sheetViews>
  <sheetFormatPr defaultColWidth="9" defaultRowHeight="12.75" x14ac:dyDescent="0.2"/>
  <cols>
    <col min="1" max="1" width="4.7109375" customWidth="1"/>
    <col min="2" max="2" width="17" customWidth="1"/>
    <col min="3" max="3" width="2" customWidth="1"/>
    <col min="4" max="4" width="17.28515625" customWidth="1"/>
    <col min="5" max="5" width="4" customWidth="1"/>
    <col min="6" max="6" width="17" style="67" bestFit="1" customWidth="1"/>
    <col min="7" max="7" width="20.5703125" style="1" customWidth="1"/>
    <col min="8" max="8" width="14.42578125" bestFit="1" customWidth="1"/>
    <col min="9" max="9" width="6.42578125" customWidth="1"/>
    <col min="10" max="10" width="7" customWidth="1"/>
    <col min="11" max="12" width="8.7109375" customWidth="1"/>
    <col min="13" max="13" width="7.42578125" customWidth="1"/>
    <col min="14" max="14" width="7.28515625" customWidth="1"/>
    <col min="15" max="20" width="8.7109375" customWidth="1"/>
    <col min="21" max="22" width="7" customWidth="1"/>
    <col min="23" max="23" width="7.5703125" bestFit="1" customWidth="1"/>
    <col min="24" max="25" width="4.140625" bestFit="1" customWidth="1"/>
    <col min="26" max="26" width="5" bestFit="1" customWidth="1"/>
    <col min="27" max="27" width="5.7109375" customWidth="1"/>
    <col min="28" max="29" width="4.140625" bestFit="1" customWidth="1"/>
    <col min="30" max="30" width="5" bestFit="1" customWidth="1"/>
    <col min="31" max="31" width="5.7109375" customWidth="1"/>
    <col min="32" max="33" width="4.140625" bestFit="1" customWidth="1"/>
    <col min="34" max="34" width="5" bestFit="1" customWidth="1"/>
    <col min="35" max="35" width="5.7109375" customWidth="1"/>
    <col min="36" max="43" width="5.7109375" hidden="1" customWidth="1"/>
    <col min="44" max="44" width="6.42578125" bestFit="1" customWidth="1"/>
    <col min="45" max="46" width="4.28515625" hidden="1" customWidth="1"/>
    <col min="47" max="49" width="3.5703125" hidden="1" customWidth="1"/>
    <col min="50" max="56" width="4.28515625" hidden="1" customWidth="1"/>
    <col min="57" max="58" width="3.28515625" bestFit="1" customWidth="1"/>
    <col min="59" max="59" width="5" bestFit="1" customWidth="1"/>
    <col min="60" max="60" width="4.28515625" customWidth="1"/>
    <col min="61" max="72" width="4.28515625" hidden="1" customWidth="1"/>
    <col min="73" max="73" width="3.140625" customWidth="1"/>
    <col min="74" max="74" width="3.28515625" bestFit="1" customWidth="1"/>
    <col min="75" max="75" width="5" bestFit="1" customWidth="1"/>
    <col min="76" max="76" width="4.28515625" customWidth="1"/>
    <col min="77" max="88" width="4.28515625" hidden="1" customWidth="1"/>
    <col min="89" max="90" width="3.28515625" bestFit="1" customWidth="1"/>
    <col min="91" max="91" width="5" bestFit="1" customWidth="1"/>
    <col min="92" max="92" width="4.28515625" customWidth="1"/>
    <col min="93" max="106" width="4.28515625" hidden="1" customWidth="1"/>
    <col min="107" max="107" width="5.7109375" hidden="1" customWidth="1"/>
    <col min="108" max="108" width="4.140625" hidden="1" customWidth="1"/>
    <col min="109" max="124" width="4" hidden="1" customWidth="1"/>
    <col min="125" max="125" width="6.85546875" customWidth="1"/>
    <col min="126" max="126" width="5" bestFit="1" customWidth="1"/>
    <col min="127" max="127" width="5.85546875" bestFit="1" customWidth="1"/>
    <col min="128" max="128" width="9.85546875" bestFit="1" customWidth="1"/>
    <col min="129" max="129" width="8.7109375" customWidth="1"/>
    <col min="130" max="130" width="22.7109375" hidden="1" customWidth="1"/>
  </cols>
  <sheetData>
    <row r="1" spans="1:131" ht="15" x14ac:dyDescent="0.2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</row>
    <row r="2" spans="1:131" ht="15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</row>
    <row r="3" spans="1:131" ht="15.75" x14ac:dyDescent="0.25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</row>
    <row r="4" spans="1:131" ht="15.75" x14ac:dyDescent="0.25">
      <c r="A4" s="2"/>
      <c r="B4" s="138" t="s">
        <v>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</row>
    <row r="5" spans="1:131" ht="15" x14ac:dyDescent="0.2">
      <c r="B5" s="138" t="s">
        <v>4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</row>
    <row r="6" spans="1:131" ht="27" customHeight="1" thickBot="1" x14ac:dyDescent="0.4">
      <c r="A6" s="159" t="s">
        <v>144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</row>
    <row r="7" spans="1:131" ht="19.5" customHeight="1" thickTop="1" x14ac:dyDescent="0.25">
      <c r="A7" s="162" t="s">
        <v>91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</row>
    <row r="8" spans="1:131" ht="21.75" customHeight="1" thickBot="1" x14ac:dyDescent="0.3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</row>
    <row r="9" spans="1:131" ht="28.5" customHeight="1" x14ac:dyDescent="0.2">
      <c r="A9" s="164" t="s">
        <v>5</v>
      </c>
      <c r="B9" s="115" t="s">
        <v>6</v>
      </c>
      <c r="C9" s="115"/>
      <c r="D9" s="115"/>
      <c r="E9" s="3"/>
      <c r="F9" s="65"/>
      <c r="G9" s="127" t="s">
        <v>7</v>
      </c>
      <c r="H9" s="130" t="s">
        <v>8</v>
      </c>
      <c r="I9" s="102" t="s">
        <v>69</v>
      </c>
      <c r="J9" s="103"/>
      <c r="K9" s="103"/>
      <c r="L9" s="103"/>
      <c r="M9" s="104"/>
      <c r="N9" s="102" t="s">
        <v>64</v>
      </c>
      <c r="O9" s="103"/>
      <c r="P9" s="103"/>
      <c r="Q9" s="103"/>
      <c r="R9" s="104"/>
      <c r="S9" s="102" t="s">
        <v>65</v>
      </c>
      <c r="T9" s="103"/>
      <c r="U9" s="102" t="s">
        <v>66</v>
      </c>
      <c r="V9" s="103"/>
      <c r="W9" s="104"/>
      <c r="X9" s="102" t="s">
        <v>77</v>
      </c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4"/>
      <c r="AS9" s="102" t="s">
        <v>78</v>
      </c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4"/>
      <c r="DV9" s="146" t="s">
        <v>79</v>
      </c>
      <c r="DW9" s="147"/>
      <c r="DX9" s="167" t="s">
        <v>9</v>
      </c>
      <c r="DY9" s="156" t="s">
        <v>10</v>
      </c>
      <c r="DZ9" s="170" t="s">
        <v>11</v>
      </c>
      <c r="EA9" s="181" t="s">
        <v>147</v>
      </c>
    </row>
    <row r="10" spans="1:131" ht="55.5" customHeight="1" thickBot="1" x14ac:dyDescent="0.25">
      <c r="A10" s="165"/>
      <c r="B10" s="116"/>
      <c r="C10" s="116"/>
      <c r="D10" s="116"/>
      <c r="E10" s="4"/>
      <c r="F10" s="100" t="s">
        <v>95</v>
      </c>
      <c r="G10" s="128"/>
      <c r="H10" s="131"/>
      <c r="I10" s="118"/>
      <c r="J10" s="119"/>
      <c r="K10" s="119"/>
      <c r="L10" s="119"/>
      <c r="M10" s="120"/>
      <c r="N10" s="118"/>
      <c r="O10" s="119"/>
      <c r="P10" s="119"/>
      <c r="Q10" s="119"/>
      <c r="R10" s="120"/>
      <c r="S10" s="118"/>
      <c r="T10" s="119"/>
      <c r="U10" s="118"/>
      <c r="V10" s="119"/>
      <c r="W10" s="120"/>
      <c r="X10" s="105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7"/>
      <c r="AS10" s="143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5"/>
      <c r="DV10" s="148"/>
      <c r="DW10" s="149"/>
      <c r="DX10" s="168"/>
      <c r="DY10" s="157"/>
      <c r="DZ10" s="171"/>
      <c r="EA10" s="182"/>
    </row>
    <row r="11" spans="1:131" ht="43.5" customHeight="1" x14ac:dyDescent="0.2">
      <c r="A11" s="165"/>
      <c r="B11" s="116"/>
      <c r="C11" s="116"/>
      <c r="D11" s="116"/>
      <c r="E11" s="4"/>
      <c r="F11" s="100"/>
      <c r="G11" s="128"/>
      <c r="H11" s="131"/>
      <c r="I11" s="160" t="s">
        <v>12</v>
      </c>
      <c r="J11" s="125" t="s">
        <v>59</v>
      </c>
      <c r="K11" s="173" t="s">
        <v>58</v>
      </c>
      <c r="L11" s="125" t="s">
        <v>59</v>
      </c>
      <c r="M11" s="133" t="s">
        <v>60</v>
      </c>
      <c r="N11" s="10" t="s">
        <v>13</v>
      </c>
      <c r="O11" s="125" t="s">
        <v>59</v>
      </c>
      <c r="P11" s="97" t="s">
        <v>63</v>
      </c>
      <c r="Q11" s="125" t="s">
        <v>59</v>
      </c>
      <c r="R11" s="133" t="s">
        <v>60</v>
      </c>
      <c r="S11" s="121" t="s">
        <v>15</v>
      </c>
      <c r="T11" s="123" t="s">
        <v>14</v>
      </c>
      <c r="U11" s="113" t="s">
        <v>67</v>
      </c>
      <c r="V11" s="152" t="s">
        <v>68</v>
      </c>
      <c r="W11" s="154" t="s">
        <v>60</v>
      </c>
      <c r="X11" s="135" t="s">
        <v>141</v>
      </c>
      <c r="Y11" s="135"/>
      <c r="Z11" s="135"/>
      <c r="AA11" s="136"/>
      <c r="AB11" s="137" t="s">
        <v>142</v>
      </c>
      <c r="AC11" s="135"/>
      <c r="AD11" s="135"/>
      <c r="AE11" s="136"/>
      <c r="AF11" s="140" t="s">
        <v>92</v>
      </c>
      <c r="AG11" s="141"/>
      <c r="AH11" s="141"/>
      <c r="AI11" s="142"/>
      <c r="AJ11" s="137" t="s">
        <v>70</v>
      </c>
      <c r="AK11" s="135"/>
      <c r="AL11" s="135"/>
      <c r="AM11" s="136"/>
      <c r="AN11" s="137" t="s">
        <v>71</v>
      </c>
      <c r="AO11" s="135"/>
      <c r="AP11" s="135"/>
      <c r="AQ11" s="135"/>
      <c r="AR11" s="28" t="s">
        <v>90</v>
      </c>
      <c r="AS11" s="109" t="s">
        <v>139</v>
      </c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10"/>
      <c r="BI11" s="108" t="s">
        <v>140</v>
      </c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10"/>
      <c r="BY11" s="108" t="s">
        <v>143</v>
      </c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10"/>
      <c r="CO11" s="108" t="s">
        <v>70</v>
      </c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10"/>
      <c r="DE11" s="108" t="s">
        <v>71</v>
      </c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  <c r="DU11" s="26" t="s">
        <v>72</v>
      </c>
      <c r="DV11" s="150"/>
      <c r="DW11" s="151"/>
      <c r="DX11" s="168"/>
      <c r="DY11" s="157"/>
      <c r="DZ11" s="171"/>
      <c r="EA11" s="182"/>
    </row>
    <row r="12" spans="1:131" ht="26.25" customHeight="1" thickBot="1" x14ac:dyDescent="0.25">
      <c r="A12" s="166"/>
      <c r="B12" s="117"/>
      <c r="C12" s="117"/>
      <c r="D12" s="117"/>
      <c r="E12" s="16"/>
      <c r="F12" s="101"/>
      <c r="G12" s="129"/>
      <c r="H12" s="132"/>
      <c r="I12" s="161"/>
      <c r="J12" s="126"/>
      <c r="K12" s="174"/>
      <c r="L12" s="126"/>
      <c r="M12" s="134"/>
      <c r="N12" s="17" t="s">
        <v>16</v>
      </c>
      <c r="O12" s="126"/>
      <c r="P12" s="98"/>
      <c r="Q12" s="126"/>
      <c r="R12" s="134"/>
      <c r="S12" s="122"/>
      <c r="T12" s="124"/>
      <c r="U12" s="114"/>
      <c r="V12" s="153"/>
      <c r="W12" s="155"/>
      <c r="X12" s="23" t="s">
        <v>74</v>
      </c>
      <c r="Y12" s="18" t="s">
        <v>75</v>
      </c>
      <c r="Z12" s="18" t="s">
        <v>76</v>
      </c>
      <c r="AA12" s="8" t="s">
        <v>60</v>
      </c>
      <c r="AB12" s="11" t="s">
        <v>74</v>
      </c>
      <c r="AC12" s="18" t="s">
        <v>75</v>
      </c>
      <c r="AD12" s="18" t="s">
        <v>76</v>
      </c>
      <c r="AE12" s="8" t="s">
        <v>60</v>
      </c>
      <c r="AF12" s="11" t="s">
        <v>74</v>
      </c>
      <c r="AG12" s="18" t="s">
        <v>75</v>
      </c>
      <c r="AH12" s="18" t="s">
        <v>76</v>
      </c>
      <c r="AI12" s="8" t="s">
        <v>60</v>
      </c>
      <c r="AJ12" s="11" t="s">
        <v>74</v>
      </c>
      <c r="AK12" s="18" t="s">
        <v>75</v>
      </c>
      <c r="AL12" s="18" t="s">
        <v>76</v>
      </c>
      <c r="AM12" s="8" t="s">
        <v>60</v>
      </c>
      <c r="AN12" s="11" t="s">
        <v>74</v>
      </c>
      <c r="AO12" s="18" t="s">
        <v>75</v>
      </c>
      <c r="AP12" s="18" t="s">
        <v>76</v>
      </c>
      <c r="AQ12" s="13" t="s">
        <v>60</v>
      </c>
      <c r="AR12" s="24"/>
      <c r="AS12" s="15">
        <v>1</v>
      </c>
      <c r="AT12" s="13">
        <v>2</v>
      </c>
      <c r="AU12" s="13">
        <v>3</v>
      </c>
      <c r="AV12" s="13">
        <v>4</v>
      </c>
      <c r="AW12" s="13">
        <v>5</v>
      </c>
      <c r="AX12" s="13">
        <v>6</v>
      </c>
      <c r="AY12" s="13">
        <v>7</v>
      </c>
      <c r="AZ12" s="13">
        <v>8</v>
      </c>
      <c r="BA12" s="13">
        <v>9</v>
      </c>
      <c r="BB12" s="13">
        <v>10</v>
      </c>
      <c r="BC12" s="13">
        <v>11</v>
      </c>
      <c r="BD12" s="13">
        <v>12</v>
      </c>
      <c r="BE12" s="89" t="s">
        <v>74</v>
      </c>
      <c r="BF12" s="90" t="s">
        <v>75</v>
      </c>
      <c r="BG12" s="90" t="s">
        <v>76</v>
      </c>
      <c r="BH12" s="14" t="s">
        <v>73</v>
      </c>
      <c r="BI12" s="12">
        <v>1</v>
      </c>
      <c r="BJ12" s="13">
        <v>2</v>
      </c>
      <c r="BK12" s="13">
        <v>3</v>
      </c>
      <c r="BL12" s="13">
        <v>4</v>
      </c>
      <c r="BM12" s="13">
        <v>5</v>
      </c>
      <c r="BN12" s="13">
        <v>6</v>
      </c>
      <c r="BO12" s="13">
        <v>7</v>
      </c>
      <c r="BP12" s="13">
        <v>8</v>
      </c>
      <c r="BQ12" s="13">
        <v>9</v>
      </c>
      <c r="BR12" s="13">
        <v>10</v>
      </c>
      <c r="BS12" s="13">
        <v>11</v>
      </c>
      <c r="BT12" s="13">
        <v>12</v>
      </c>
      <c r="BU12" s="89" t="s">
        <v>74</v>
      </c>
      <c r="BV12" s="90" t="s">
        <v>75</v>
      </c>
      <c r="BW12" s="90" t="s">
        <v>76</v>
      </c>
      <c r="BX12" s="14" t="s">
        <v>73</v>
      </c>
      <c r="BY12" s="12">
        <v>1</v>
      </c>
      <c r="BZ12" s="13">
        <v>2</v>
      </c>
      <c r="CA12" s="13">
        <v>3</v>
      </c>
      <c r="CB12" s="13">
        <v>4</v>
      </c>
      <c r="CC12" s="13">
        <v>5</v>
      </c>
      <c r="CD12" s="13">
        <v>6</v>
      </c>
      <c r="CE12" s="13">
        <v>7</v>
      </c>
      <c r="CF12" s="13">
        <v>8</v>
      </c>
      <c r="CG12" s="13">
        <v>9</v>
      </c>
      <c r="CH12" s="13">
        <v>10</v>
      </c>
      <c r="CI12" s="13">
        <v>11</v>
      </c>
      <c r="CJ12" s="13">
        <v>12</v>
      </c>
      <c r="CK12" s="89" t="s">
        <v>74</v>
      </c>
      <c r="CL12" s="90" t="s">
        <v>75</v>
      </c>
      <c r="CM12" s="90" t="s">
        <v>76</v>
      </c>
      <c r="CN12" s="14" t="s">
        <v>73</v>
      </c>
      <c r="CO12" s="12">
        <v>1</v>
      </c>
      <c r="CP12" s="13">
        <v>2</v>
      </c>
      <c r="CQ12" s="13">
        <v>3</v>
      </c>
      <c r="CR12" s="13">
        <v>4</v>
      </c>
      <c r="CS12" s="13">
        <v>5</v>
      </c>
      <c r="CT12" s="13">
        <v>6</v>
      </c>
      <c r="CU12" s="13">
        <v>7</v>
      </c>
      <c r="CV12" s="13">
        <v>8</v>
      </c>
      <c r="CW12" s="13">
        <v>9</v>
      </c>
      <c r="CX12" s="13">
        <v>10</v>
      </c>
      <c r="CY12" s="13">
        <v>11</v>
      </c>
      <c r="CZ12" s="13">
        <v>12</v>
      </c>
      <c r="DA12" s="13">
        <v>13</v>
      </c>
      <c r="DB12" s="13">
        <v>14</v>
      </c>
      <c r="DC12" s="13">
        <v>15</v>
      </c>
      <c r="DD12" s="14" t="s">
        <v>73</v>
      </c>
      <c r="DE12" s="12">
        <v>1</v>
      </c>
      <c r="DF12" s="13">
        <v>2</v>
      </c>
      <c r="DG12" s="13">
        <v>3</v>
      </c>
      <c r="DH12" s="13">
        <v>4</v>
      </c>
      <c r="DI12" s="13">
        <v>5</v>
      </c>
      <c r="DJ12" s="13">
        <v>6</v>
      </c>
      <c r="DK12" s="13">
        <v>7</v>
      </c>
      <c r="DL12" s="13">
        <v>8</v>
      </c>
      <c r="DM12" s="13">
        <v>9</v>
      </c>
      <c r="DN12" s="13">
        <v>10</v>
      </c>
      <c r="DO12" s="13">
        <v>11</v>
      </c>
      <c r="DP12" s="13">
        <v>12</v>
      </c>
      <c r="DQ12" s="13">
        <v>13</v>
      </c>
      <c r="DR12" s="13">
        <v>14</v>
      </c>
      <c r="DS12" s="13">
        <v>15</v>
      </c>
      <c r="DT12" s="14" t="s">
        <v>73</v>
      </c>
      <c r="DU12" s="25"/>
      <c r="DV12" s="19" t="s">
        <v>17</v>
      </c>
      <c r="DW12" s="20">
        <v>0.15</v>
      </c>
      <c r="DX12" s="169"/>
      <c r="DY12" s="158"/>
      <c r="DZ12" s="172"/>
      <c r="EA12" s="183"/>
    </row>
    <row r="13" spans="1:131" s="1" customFormat="1" ht="27.75" customHeight="1" x14ac:dyDescent="0.2">
      <c r="A13" s="21">
        <v>1</v>
      </c>
      <c r="B13" s="84" t="s">
        <v>124</v>
      </c>
      <c r="C13" s="85" t="s">
        <v>86</v>
      </c>
      <c r="D13" s="85" t="s">
        <v>125</v>
      </c>
      <c r="E13" s="86" t="s">
        <v>98</v>
      </c>
      <c r="F13" s="64">
        <v>9432966520</v>
      </c>
      <c r="G13" s="66" t="s">
        <v>137</v>
      </c>
      <c r="H13" s="31" t="s">
        <v>109</v>
      </c>
      <c r="I13" s="175">
        <v>1.1200000000000001</v>
      </c>
      <c r="J13" s="29">
        <f>IF(I13=0,0,IF(I13&lt;1.1,18,IF(I13&lt;1.2,17.4,IF(I13&lt;1.3,16.8,IF(I13&lt;1.4,16.2,IF(I13&lt;1.5,15.6,IF(I13&lt;1.6,15,IF(I13&lt;1.7,14.4,IF(I13&lt;1.8,13.8,IF(I13&lt;1.9,13.2,IF(I13&lt;2,12.6,IF(I13&lt;2.1,12,IF(I13&lt;2.2,11.4,IF(I13&lt;2.3,10.8,IF(I13&lt;2.4,10.2,IF(I13&lt;2.5,9.6,IF(I13&lt;2.6,9,IF(I13&lt;2.7,8.4,IF(I13&lt;2.8,7.8,IF(I13&lt;2.98,7.2,IF(I13&gt;2.8,6.6)))))))))))))))))))))</f>
        <v>17.399999999999999</v>
      </c>
      <c r="K13" s="33" t="s">
        <v>57</v>
      </c>
      <c r="L13" s="29">
        <f>IF(K13=$E$91,1,IF(K13=$E$92,2,0))</f>
        <v>0</v>
      </c>
      <c r="M13" s="34">
        <f>IF(J13=" "," ",J13+L13)</f>
        <v>17.399999999999999</v>
      </c>
      <c r="N13" s="35">
        <v>31</v>
      </c>
      <c r="O13" s="176">
        <f>IF(N13=0,0,IF(N13&gt;100,15,N13*0.15))</f>
        <v>4.6499999999999995</v>
      </c>
      <c r="P13" s="36"/>
      <c r="Q13" s="37">
        <f>IF(P13&lt;0.1,0,IF(P13&lt;2,1,IF(P13&lt;5,2,IF(P13&gt;4.99,3))))</f>
        <v>0</v>
      </c>
      <c r="R13" s="38">
        <f>O13+Q13</f>
        <v>4.6499999999999995</v>
      </c>
      <c r="S13" s="39">
        <v>77.2</v>
      </c>
      <c r="T13" s="177">
        <f>IF(S13&lt;75,0,IF(S13&lt;78,11,IF(S13&lt;81,12,IF(S13&lt;84,13,IF(S13&lt;87,14,IF(S13&gt;86.99,15))))))</f>
        <v>11</v>
      </c>
      <c r="U13" s="40">
        <v>10</v>
      </c>
      <c r="V13" s="43"/>
      <c r="W13" s="42">
        <f>U13+V13</f>
        <v>10</v>
      </c>
      <c r="X13" s="43">
        <v>5</v>
      </c>
      <c r="Y13" s="44">
        <v>5</v>
      </c>
      <c r="Z13" s="44"/>
      <c r="AA13" s="42">
        <f>SUM(X13:Z13)/10*0.1*100</f>
        <v>10</v>
      </c>
      <c r="AB13" s="39">
        <v>5</v>
      </c>
      <c r="AC13" s="44">
        <v>5</v>
      </c>
      <c r="AD13" s="44"/>
      <c r="AE13" s="42">
        <f>SUM(AB13:AD13)/10*0.1*100</f>
        <v>10</v>
      </c>
      <c r="AF13" s="39"/>
      <c r="AG13" s="44"/>
      <c r="AH13" s="44"/>
      <c r="AI13" s="42">
        <f>SUM(AF13:AH13)/10*0.1*100</f>
        <v>0</v>
      </c>
      <c r="AJ13" s="39"/>
      <c r="AK13" s="44"/>
      <c r="AL13" s="44"/>
      <c r="AM13" s="42">
        <f>SUM(AJ13:AL13)/15*0.1*100</f>
        <v>0</v>
      </c>
      <c r="AN13" s="39"/>
      <c r="AO13" s="44"/>
      <c r="AP13" s="44"/>
      <c r="AQ13" s="45">
        <f>SUM(AN13:AP13)/15*0.1*100</f>
        <v>0</v>
      </c>
      <c r="AR13" s="30">
        <f>IF(AA13=0,0,(AA13+AE13+AI13+AM13+AQ13)/2)</f>
        <v>10</v>
      </c>
      <c r="AS13" s="46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>
        <f>56/60*15</f>
        <v>14</v>
      </c>
      <c r="BF13" s="47"/>
      <c r="BG13" s="47"/>
      <c r="BH13" s="48">
        <f>SUM(AS13:BG13)/15*0.15*100</f>
        <v>13.999999999999998</v>
      </c>
      <c r="BI13" s="49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>
        <f>57/60*15</f>
        <v>14.25</v>
      </c>
      <c r="BV13" s="47"/>
      <c r="BW13" s="47"/>
      <c r="BX13" s="48">
        <f>SUM(BI13:BW13)/15*0.15*100</f>
        <v>14.249999999999998</v>
      </c>
      <c r="BY13" s="49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>
        <f>55/60*15</f>
        <v>13.75</v>
      </c>
      <c r="CL13" s="47"/>
      <c r="CM13" s="47"/>
      <c r="CN13" s="48">
        <f>SUM(BY13:CM13)/15*0.15*100</f>
        <v>13.749999999999998</v>
      </c>
      <c r="CO13" s="49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8">
        <f>SUM(CO13:DC13)/60*0.15*100</f>
        <v>0</v>
      </c>
      <c r="DE13" s="49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50">
        <f>SUM(DE13:DS13)/60*0.15*100</f>
        <v>0</v>
      </c>
      <c r="DU13" s="30">
        <f>IF(BH13=0,0,(BH13+BX13+CN13+DD13+DT13)/3)</f>
        <v>13.999999999999998</v>
      </c>
      <c r="DV13" s="51"/>
      <c r="DW13" s="34">
        <f>DV13*$DW$12</f>
        <v>0</v>
      </c>
      <c r="DX13" s="179">
        <f>M13+R13+T13+W13+AR13+DU13+DW13</f>
        <v>67.05</v>
      </c>
      <c r="DY13" s="22">
        <f>RANK(DX13,$DX$13:$DX$33)+COUNTIF($DX$13:$DX$33,DX13)/2-0.5</f>
        <v>1</v>
      </c>
      <c r="DZ13" s="53"/>
      <c r="EA13" s="180">
        <f>70-DX13</f>
        <v>2.9500000000000028</v>
      </c>
    </row>
    <row r="14" spans="1:131" s="1" customFormat="1" ht="27.75" customHeight="1" x14ac:dyDescent="0.2">
      <c r="A14" s="21">
        <v>2</v>
      </c>
      <c r="B14" s="84" t="s">
        <v>96</v>
      </c>
      <c r="C14" s="85" t="s">
        <v>86</v>
      </c>
      <c r="D14" s="85" t="s">
        <v>97</v>
      </c>
      <c r="E14" s="86" t="s">
        <v>98</v>
      </c>
      <c r="F14" s="64">
        <v>9157188471</v>
      </c>
      <c r="G14" s="66" t="s">
        <v>99</v>
      </c>
      <c r="H14" s="31" t="s">
        <v>100</v>
      </c>
      <c r="I14" s="32">
        <v>1.21</v>
      </c>
      <c r="J14" s="29">
        <f>IF(I14=0,0,IF(I14&lt;1.1,18,IF(I14&lt;1.2,17.4,IF(I14&lt;1.3,16.8,IF(I14&lt;1.4,16.2,IF(I14&lt;1.5,15.6,IF(I14&lt;1.6,15,IF(I14&lt;1.7,14.4,IF(I14&lt;1.8,13.8,IF(I14&lt;1.9,13.2,IF(I14&lt;2,12.6,IF(I14&lt;2.1,12,IF(I14&lt;2.2,11.4,IF(I14&lt;2.3,10.8,IF(I14&lt;2.4,10.2,IF(I14&lt;2.5,9.6,IF(I14&lt;2.6,9,IF(I14&lt;2.7,8.4,IF(I14&lt;2.8,7.8,IF(I14&lt;2.98,7.2,IF(I14&gt;2.8,6.6)))))))))))))))))))))</f>
        <v>16.8</v>
      </c>
      <c r="K14" s="33" t="s">
        <v>57</v>
      </c>
      <c r="L14" s="29">
        <f>IF(K14=$E$91,1,IF(K14=$E$92,2,0))</f>
        <v>0</v>
      </c>
      <c r="M14" s="34">
        <f>IF(J14=" "," ",J14+L14)</f>
        <v>16.8</v>
      </c>
      <c r="N14" s="35">
        <v>0</v>
      </c>
      <c r="O14" s="176">
        <f>IF(N14=0,0,IF(N14&gt;100,15,N14*0.15))</f>
        <v>0</v>
      </c>
      <c r="P14" s="36"/>
      <c r="Q14" s="37">
        <f>IF(P14&lt;0.1,0,IF(P14&lt;2,1,IF(P14&lt;5,2,IF(P14&gt;4.99,3))))</f>
        <v>0</v>
      </c>
      <c r="R14" s="38">
        <f>O14+Q14</f>
        <v>0</v>
      </c>
      <c r="S14" s="39">
        <v>76.8</v>
      </c>
      <c r="T14" s="177">
        <f>IF(S14&lt;75,0,IF(S14&lt;78,11,IF(S14&lt;81,12,IF(S14&lt;84,13,IF(S14&lt;87,14,IF(S14&gt;86.99,15))))))</f>
        <v>11</v>
      </c>
      <c r="U14" s="40">
        <v>10</v>
      </c>
      <c r="V14" s="43"/>
      <c r="W14" s="42">
        <f>U14+V14</f>
        <v>10</v>
      </c>
      <c r="X14" s="43">
        <v>5</v>
      </c>
      <c r="Y14" s="44">
        <v>5</v>
      </c>
      <c r="Z14" s="44"/>
      <c r="AA14" s="42">
        <f>SUM(X14:Z14)/10*0.1*100</f>
        <v>10</v>
      </c>
      <c r="AB14" s="39">
        <v>5</v>
      </c>
      <c r="AC14" s="44">
        <v>5</v>
      </c>
      <c r="AD14" s="44"/>
      <c r="AE14" s="42">
        <f>SUM(AB14:AD14)/10*0.1*100</f>
        <v>10</v>
      </c>
      <c r="AF14" s="39"/>
      <c r="AG14" s="44"/>
      <c r="AH14" s="44"/>
      <c r="AI14" s="42">
        <f>SUM(AF14:AH14)/10*0.1*100</f>
        <v>0</v>
      </c>
      <c r="AJ14" s="39"/>
      <c r="AK14" s="44"/>
      <c r="AL14" s="44"/>
      <c r="AM14" s="42">
        <f>SUM(AJ14:AL14)/15*0.1*100</f>
        <v>0</v>
      </c>
      <c r="AN14" s="39"/>
      <c r="AO14" s="44"/>
      <c r="AP14" s="44"/>
      <c r="AQ14" s="45">
        <f>SUM(AN14:AP14)/15*0.1*100</f>
        <v>0</v>
      </c>
      <c r="AR14" s="30">
        <f>IF(AA14=0,0,(AA14+AE14+AI14+AM14+AQ14)/2)</f>
        <v>10</v>
      </c>
      <c r="AS14" s="46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>
        <f>45/60*15</f>
        <v>11.25</v>
      </c>
      <c r="BF14" s="47"/>
      <c r="BG14" s="47"/>
      <c r="BH14" s="48">
        <f>SUM(AS14:BG14)/15*0.15*100</f>
        <v>11.249999999999998</v>
      </c>
      <c r="BI14" s="49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>
        <f>44/60*15</f>
        <v>11</v>
      </c>
      <c r="BV14" s="47"/>
      <c r="BW14" s="47"/>
      <c r="BX14" s="48">
        <f>SUM(BI14:BW14)/15*0.15*100</f>
        <v>10.999999999999998</v>
      </c>
      <c r="BY14" s="49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>
        <f>56/60*15</f>
        <v>14</v>
      </c>
      <c r="CL14" s="47"/>
      <c r="CM14" s="47"/>
      <c r="CN14" s="48">
        <f>SUM(BY14:CM14)/15*0.15*100</f>
        <v>13.999999999999998</v>
      </c>
      <c r="CO14" s="49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8">
        <f>SUM(CO14:DC14)/60*0.15*100</f>
        <v>0</v>
      </c>
      <c r="DE14" s="49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50">
        <f>SUM(DE14:DS14)/60*0.15*100</f>
        <v>0</v>
      </c>
      <c r="DU14" s="30">
        <f>IF(BH14=0,0,(BH14+BX14+CN14+DD14+DT14)/3)</f>
        <v>12.08333333333333</v>
      </c>
      <c r="DV14" s="51"/>
      <c r="DW14" s="34">
        <f>DV14*$DW$12</f>
        <v>0</v>
      </c>
      <c r="DX14" s="179">
        <f>M14+R14+T14+W14+AR14+DU14+DW14</f>
        <v>59.883333333333326</v>
      </c>
      <c r="DY14" s="22">
        <f>RANK(DX14,$DX$13:$DX$33)+COUNTIF($DX$13:$DX$33,DX14)/2-0.5</f>
        <v>2</v>
      </c>
      <c r="DZ14" s="53"/>
      <c r="EA14" s="180">
        <f t="shared" ref="EA14:EA20" si="0">70-DX14</f>
        <v>10.116666666666674</v>
      </c>
    </row>
    <row r="15" spans="1:131" s="1" customFormat="1" ht="27.75" customHeight="1" x14ac:dyDescent="0.2">
      <c r="A15" s="21">
        <v>3</v>
      </c>
      <c r="B15" s="84" t="s">
        <v>105</v>
      </c>
      <c r="C15" s="85" t="s">
        <v>86</v>
      </c>
      <c r="D15" s="85" t="s">
        <v>106</v>
      </c>
      <c r="E15" s="86" t="s">
        <v>107</v>
      </c>
      <c r="F15" s="64">
        <v>9323874173</v>
      </c>
      <c r="G15" s="66" t="s">
        <v>108</v>
      </c>
      <c r="H15" s="31" t="s">
        <v>109</v>
      </c>
      <c r="I15" s="32">
        <v>1.63</v>
      </c>
      <c r="J15" s="29">
        <f>IF(I15=0,0,IF(I15&lt;1.1,18,IF(I15&lt;1.2,17.4,IF(I15&lt;1.3,16.8,IF(I15&lt;1.4,16.2,IF(I15&lt;1.5,15.6,IF(I15&lt;1.6,15,IF(I15&lt;1.7,14.4,IF(I15&lt;1.8,13.8,IF(I15&lt;1.9,13.2,IF(I15&lt;2,12.6,IF(I15&lt;2.1,12,IF(I15&lt;2.2,11.4,IF(I15&lt;2.3,10.8,IF(I15&lt;2.4,10.2,IF(I15&lt;2.5,9.6,IF(I15&lt;2.6,9,IF(I15&lt;2.7,8.4,IF(I15&lt;2.8,7.8,IF(I15&lt;2.98,7.2,IF(I15&gt;2.8,6.6)))))))))))))))))))))</f>
        <v>14.4</v>
      </c>
      <c r="K15" s="33" t="s">
        <v>57</v>
      </c>
      <c r="L15" s="29">
        <f>IF(K15=$E$91,1,IF(K15=$E$92,2,0))</f>
        <v>0</v>
      </c>
      <c r="M15" s="34">
        <f>IF(J15=" "," ",J15+L15)</f>
        <v>14.4</v>
      </c>
      <c r="N15" s="35">
        <v>0</v>
      </c>
      <c r="O15" s="176">
        <f>IF(N15=0,0,IF(N15&gt;100,15,N15*0.15))</f>
        <v>0</v>
      </c>
      <c r="P15" s="36"/>
      <c r="Q15" s="37">
        <f>IF(P15&lt;0.1,0,IF(P15&lt;2,1,IF(P15&lt;5,2,IF(P15&gt;4.99,3))))</f>
        <v>0</v>
      </c>
      <c r="R15" s="38">
        <f>O15+Q15</f>
        <v>0</v>
      </c>
      <c r="S15" s="39">
        <v>79</v>
      </c>
      <c r="T15" s="177">
        <f>IF(S15&lt;75,0,IF(S15&lt;78,11,IF(S15&lt;81,12,IF(S15&lt;84,13,IF(S15&lt;87,14,IF(S15&gt;86.99,15))))))</f>
        <v>12</v>
      </c>
      <c r="U15" s="40">
        <v>10</v>
      </c>
      <c r="V15" s="43"/>
      <c r="W15" s="42">
        <f>U15+V15</f>
        <v>10</v>
      </c>
      <c r="X15" s="43">
        <v>5</v>
      </c>
      <c r="Y15" s="44">
        <v>5</v>
      </c>
      <c r="Z15" s="44"/>
      <c r="AA15" s="42">
        <f>SUM(X15:Z15)/10*0.1*100</f>
        <v>10</v>
      </c>
      <c r="AB15" s="39">
        <v>5</v>
      </c>
      <c r="AC15" s="44">
        <v>3</v>
      </c>
      <c r="AD15" s="44"/>
      <c r="AE15" s="42">
        <f>SUM(AB15:AD15)/10*0.1*100</f>
        <v>8.0000000000000018</v>
      </c>
      <c r="AF15" s="39"/>
      <c r="AG15" s="44"/>
      <c r="AH15" s="44"/>
      <c r="AI15" s="42">
        <f>SUM(AF15:AH15)/10*0.1*100</f>
        <v>0</v>
      </c>
      <c r="AJ15" s="39"/>
      <c r="AK15" s="44"/>
      <c r="AL15" s="44"/>
      <c r="AM15" s="42">
        <f>SUM(AJ15:AL15)/15*0.1*100</f>
        <v>0</v>
      </c>
      <c r="AN15" s="39"/>
      <c r="AO15" s="44"/>
      <c r="AP15" s="44"/>
      <c r="AQ15" s="45">
        <f>SUM(AN15:AP15)/15*0.1*100</f>
        <v>0</v>
      </c>
      <c r="AR15" s="30">
        <f>IF(AA15=0,0,(AA15+AE15+AI15+AM15+AQ15)/2)</f>
        <v>9</v>
      </c>
      <c r="AS15" s="46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>
        <f>52/60*15</f>
        <v>13</v>
      </c>
      <c r="BF15" s="47"/>
      <c r="BG15" s="47"/>
      <c r="BH15" s="48">
        <f>SUM(AS15:BG15)/15*0.15*100</f>
        <v>13</v>
      </c>
      <c r="BI15" s="49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>
        <f>59/60*15</f>
        <v>14.75</v>
      </c>
      <c r="BV15" s="47"/>
      <c r="BW15" s="47"/>
      <c r="BX15" s="48">
        <f>SUM(BI15:BW15)/15*0.15*100</f>
        <v>14.75</v>
      </c>
      <c r="BY15" s="49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>
        <f>58/61*15</f>
        <v>14.262295081967212</v>
      </c>
      <c r="CL15" s="47"/>
      <c r="CM15" s="47"/>
      <c r="CN15" s="48">
        <f>SUM(BY15:CM15)/15*0.15*100</f>
        <v>14.26229508196721</v>
      </c>
      <c r="CO15" s="49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8">
        <f>SUM(CO15:DC15)/60*0.15*100</f>
        <v>0</v>
      </c>
      <c r="DE15" s="49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50">
        <f>SUM(DE15:DS15)/60*0.15*100</f>
        <v>0</v>
      </c>
      <c r="DU15" s="30">
        <f>IF(BH15=0,0,(BH15+BX15+CN15+DD15+DT15)/3)</f>
        <v>14.004098360655737</v>
      </c>
      <c r="DV15" s="51"/>
      <c r="DW15" s="34">
        <f>DV15*$DW$12</f>
        <v>0</v>
      </c>
      <c r="DX15" s="179">
        <f>M15+R15+T15+W15+AR15+DU15+DW15</f>
        <v>59.404098360655738</v>
      </c>
      <c r="DY15" s="22">
        <f>RANK(DX15,$DX$13:$DX$33)+COUNTIF($DX$13:$DX$33,DX15)/2-0.5</f>
        <v>3</v>
      </c>
      <c r="DZ15" s="53"/>
      <c r="EA15" s="180">
        <f t="shared" si="0"/>
        <v>10.595901639344262</v>
      </c>
    </row>
    <row r="16" spans="1:131" s="1" customFormat="1" ht="27.75" customHeight="1" x14ac:dyDescent="0.2">
      <c r="A16" s="21">
        <v>4</v>
      </c>
      <c r="B16" s="84" t="s">
        <v>101</v>
      </c>
      <c r="C16" s="85" t="s">
        <v>86</v>
      </c>
      <c r="D16" s="85" t="s">
        <v>102</v>
      </c>
      <c r="E16" s="86" t="s">
        <v>103</v>
      </c>
      <c r="F16" s="64">
        <v>9060926628</v>
      </c>
      <c r="G16" s="66" t="s">
        <v>104</v>
      </c>
      <c r="H16" s="31" t="s">
        <v>100</v>
      </c>
      <c r="I16" s="32">
        <v>1.53</v>
      </c>
      <c r="J16" s="29">
        <f>IF(I16=0,0,IF(I16&lt;1.1,18,IF(I16&lt;1.2,17.4,IF(I16&lt;1.3,16.8,IF(I16&lt;1.4,16.2,IF(I16&lt;1.5,15.6,IF(I16&lt;1.6,15,IF(I16&lt;1.7,14.4,IF(I16&lt;1.8,13.8,IF(I16&lt;1.9,13.2,IF(I16&lt;2,12.6,IF(I16&lt;2.1,12,IF(I16&lt;2.2,11.4,IF(I16&lt;2.3,10.8,IF(I16&lt;2.4,10.2,IF(I16&lt;2.5,9.6,IF(I16&lt;2.6,9,IF(I16&lt;2.7,8.4,IF(I16&lt;2.8,7.8,IF(I16&lt;2.98,7.2,IF(I16&gt;2.8,6.6)))))))))))))))))))))</f>
        <v>15</v>
      </c>
      <c r="K16" s="33" t="s">
        <v>57</v>
      </c>
      <c r="L16" s="29">
        <f>IF(K16=$E$91,1,IF(K16=$E$92,2,0))</f>
        <v>0</v>
      </c>
      <c r="M16" s="34">
        <f>IF(J16=" "," ",J16+L16)</f>
        <v>15</v>
      </c>
      <c r="N16" s="35">
        <v>0</v>
      </c>
      <c r="O16" s="176">
        <f>IF(N16=0,0,IF(N16&gt;100,15,N16*0.15))</f>
        <v>0</v>
      </c>
      <c r="P16" s="36"/>
      <c r="Q16" s="37">
        <f>IF(P16&lt;0.1,0,IF(P16&lt;2,1,IF(P16&lt;5,2,IF(P16&gt;4.99,3))))</f>
        <v>0</v>
      </c>
      <c r="R16" s="38">
        <f>O16+Q16</f>
        <v>0</v>
      </c>
      <c r="S16" s="39">
        <v>75.2</v>
      </c>
      <c r="T16" s="177">
        <f>IF(S16&lt;75,0,IF(S16&lt;78,11,IF(S16&lt;81,12,IF(S16&lt;84,13,IF(S16&lt;87,14,IF(S16&gt;86.99,15))))))</f>
        <v>11</v>
      </c>
      <c r="U16" s="40">
        <v>10</v>
      </c>
      <c r="V16" s="43"/>
      <c r="W16" s="42">
        <f>U16+V16</f>
        <v>10</v>
      </c>
      <c r="X16" s="43">
        <v>5</v>
      </c>
      <c r="Y16" s="44">
        <v>3</v>
      </c>
      <c r="Z16" s="44"/>
      <c r="AA16" s="42">
        <f>SUM(X16:Z16)/10*0.1*100</f>
        <v>8.0000000000000018</v>
      </c>
      <c r="AB16" s="39">
        <v>5</v>
      </c>
      <c r="AC16" s="44">
        <v>3</v>
      </c>
      <c r="AD16" s="44"/>
      <c r="AE16" s="42">
        <f>SUM(AB16:AD16)/10*0.1*100</f>
        <v>8.0000000000000018</v>
      </c>
      <c r="AF16" s="39"/>
      <c r="AG16" s="44"/>
      <c r="AH16" s="44"/>
      <c r="AI16" s="42">
        <f>SUM(AF16:AH16)/10*0.1*100</f>
        <v>0</v>
      </c>
      <c r="AJ16" s="39"/>
      <c r="AK16" s="44"/>
      <c r="AL16" s="44"/>
      <c r="AM16" s="42">
        <f>SUM(AJ16:AL16)/15*0.1*100</f>
        <v>0</v>
      </c>
      <c r="AN16" s="39"/>
      <c r="AO16" s="44"/>
      <c r="AP16" s="44"/>
      <c r="AQ16" s="45">
        <f>SUM(AN16:AP16)/15*0.1*100</f>
        <v>0</v>
      </c>
      <c r="AR16" s="30">
        <f>IF(AA16=0,0,(AA16+AE16+AI16+AM16+AQ16)/2)</f>
        <v>8.0000000000000018</v>
      </c>
      <c r="AS16" s="46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>
        <f>38/60*15</f>
        <v>9.5</v>
      </c>
      <c r="BF16" s="47"/>
      <c r="BG16" s="47"/>
      <c r="BH16" s="48">
        <f>SUM(AS16:BG16)/15*0.15*100</f>
        <v>9.4999999999999982</v>
      </c>
      <c r="BI16" s="49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>
        <f>39/60*15</f>
        <v>9.75</v>
      </c>
      <c r="BV16" s="47"/>
      <c r="BW16" s="47"/>
      <c r="BX16" s="48">
        <f>SUM(BI16:BW16)/15*0.15*100</f>
        <v>9.75</v>
      </c>
      <c r="BY16" s="49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>
        <f>54/60*15</f>
        <v>13.5</v>
      </c>
      <c r="CL16" s="47"/>
      <c r="CM16" s="47"/>
      <c r="CN16" s="48">
        <f>SUM(BY16:CM16)/15*0.15*100</f>
        <v>13.5</v>
      </c>
      <c r="CO16" s="49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8">
        <f>SUM(CO16:DC16)/60*0.15*100</f>
        <v>0</v>
      </c>
      <c r="DE16" s="49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50">
        <f>SUM(DE16:DS16)/60*0.15*100</f>
        <v>0</v>
      </c>
      <c r="DU16" s="30">
        <f>IF(BH16=0,0,(BH16+BX16+CN16+DD16+DT16)/3)</f>
        <v>10.916666666666666</v>
      </c>
      <c r="DV16" s="51"/>
      <c r="DW16" s="34">
        <f>DV16*$DW$12</f>
        <v>0</v>
      </c>
      <c r="DX16" s="179">
        <f>M16+R16+T16+W16+AR16+DU16+DW16</f>
        <v>54.916666666666664</v>
      </c>
      <c r="DY16" s="22">
        <f>RANK(DX16,$DX$13:$DX$33)+COUNTIF($DX$13:$DX$33,DX16)/2-0.5</f>
        <v>4</v>
      </c>
      <c r="DZ16" s="53"/>
      <c r="EA16" s="180">
        <f t="shared" si="0"/>
        <v>15.083333333333336</v>
      </c>
    </row>
    <row r="17" spans="1:131" s="1" customFormat="1" ht="27.75" customHeight="1" x14ac:dyDescent="0.2">
      <c r="A17" s="21">
        <v>5</v>
      </c>
      <c r="B17" s="84" t="s">
        <v>119</v>
      </c>
      <c r="C17" s="85" t="s">
        <v>86</v>
      </c>
      <c r="D17" s="85" t="s">
        <v>120</v>
      </c>
      <c r="E17" s="86" t="s">
        <v>121</v>
      </c>
      <c r="F17" s="64">
        <v>9226510787</v>
      </c>
      <c r="G17" s="66" t="s">
        <v>122</v>
      </c>
      <c r="H17" s="31" t="s">
        <v>123</v>
      </c>
      <c r="I17" s="175">
        <v>1.59</v>
      </c>
      <c r="J17" s="29">
        <f>IF(I17=0,0,IF(I17&lt;1.1,18,IF(I17&lt;1.2,17.4,IF(I17&lt;1.3,16.8,IF(I17&lt;1.4,16.2,IF(I17&lt;1.5,15.6,IF(I17&lt;1.6,15,IF(I17&lt;1.7,14.4,IF(I17&lt;1.8,13.8,IF(I17&lt;1.9,13.2,IF(I17&lt;2,12.6,IF(I17&lt;2.1,12,IF(I17&lt;2.2,11.4,IF(I17&lt;2.3,10.8,IF(I17&lt;2.4,10.2,IF(I17&lt;2.5,9.6,IF(I17&lt;2.6,9,IF(I17&lt;2.7,8.4,IF(I17&lt;2.8,7.8,IF(I17&lt;2.98,7.2,IF(I17&gt;2.8,6.6)))))))))))))))))))))</f>
        <v>15</v>
      </c>
      <c r="K17" s="33" t="s">
        <v>57</v>
      </c>
      <c r="L17" s="29">
        <f>IF(K17=$E$91,1,IF(K17=$E$92,2,0))</f>
        <v>0</v>
      </c>
      <c r="M17" s="34">
        <f>IF(J17=" "," ",J17+L17)</f>
        <v>15</v>
      </c>
      <c r="N17" s="35">
        <v>0</v>
      </c>
      <c r="O17" s="176">
        <f>IF(N17=0,0,IF(N17&gt;100,15,N17*0.15))</f>
        <v>0</v>
      </c>
      <c r="P17" s="36"/>
      <c r="Q17" s="37">
        <f>IF(P17&lt;0.1,0,IF(P17&lt;2,1,IF(P17&lt;5,2,IF(P17&gt;4.99,3))))</f>
        <v>0</v>
      </c>
      <c r="R17" s="38">
        <f>O17+Q17</f>
        <v>0</v>
      </c>
      <c r="S17" s="39">
        <v>75</v>
      </c>
      <c r="T17" s="177">
        <f>IF(S17&lt;75,0,IF(S17&lt;78,11,IF(S17&lt;81,12,IF(S17&lt;84,13,IF(S17&lt;87,14,IF(S17&gt;86.99,15))))))</f>
        <v>11</v>
      </c>
      <c r="U17" s="40">
        <v>10</v>
      </c>
      <c r="V17" s="43"/>
      <c r="W17" s="42">
        <f>U17+V17</f>
        <v>10</v>
      </c>
      <c r="X17" s="43">
        <v>3</v>
      </c>
      <c r="Y17" s="44">
        <v>2</v>
      </c>
      <c r="Z17" s="44"/>
      <c r="AA17" s="42">
        <f>SUM(X17:Z17)/10*0.1*100</f>
        <v>5</v>
      </c>
      <c r="AB17" s="39">
        <v>3</v>
      </c>
      <c r="AC17" s="44">
        <v>5</v>
      </c>
      <c r="AD17" s="44"/>
      <c r="AE17" s="42">
        <f>SUM(AB17:AD17)/10*0.1*100</f>
        <v>8.0000000000000018</v>
      </c>
      <c r="AF17" s="39"/>
      <c r="AG17" s="44"/>
      <c r="AH17" s="44"/>
      <c r="AI17" s="42">
        <f>SUM(AF17:AH17)/10*0.1*100</f>
        <v>0</v>
      </c>
      <c r="AJ17" s="39"/>
      <c r="AK17" s="44"/>
      <c r="AL17" s="44"/>
      <c r="AM17" s="42">
        <f>SUM(AJ17:AL17)/15*0.1*100</f>
        <v>0</v>
      </c>
      <c r="AN17" s="39"/>
      <c r="AO17" s="44"/>
      <c r="AP17" s="44"/>
      <c r="AQ17" s="45">
        <f>SUM(AN17:AP17)/15*0.1*100</f>
        <v>0</v>
      </c>
      <c r="AR17" s="30">
        <f>IF(AA17=0,0,(AA17+AE17+AI17+AM17+AQ17)/2)</f>
        <v>6.5000000000000009</v>
      </c>
      <c r="AS17" s="46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>
        <f>41/60*15</f>
        <v>10.25</v>
      </c>
      <c r="BF17" s="47"/>
      <c r="BG17" s="47"/>
      <c r="BH17" s="48">
        <f>SUM(AS17:BG17)/15*0.15*100</f>
        <v>10.25</v>
      </c>
      <c r="BI17" s="49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>
        <f>44/60*15</f>
        <v>11</v>
      </c>
      <c r="BV17" s="47"/>
      <c r="BW17" s="47"/>
      <c r="BX17" s="48">
        <f>SUM(BI17:BW17)/15*0.15*100</f>
        <v>10.999999999999998</v>
      </c>
      <c r="BY17" s="49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>
        <f>53/60*15</f>
        <v>13.25</v>
      </c>
      <c r="CL17" s="47"/>
      <c r="CM17" s="47"/>
      <c r="CN17" s="48">
        <f>SUM(BY17:CM17)/15*0.15*100</f>
        <v>13.249999999999998</v>
      </c>
      <c r="CO17" s="49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8">
        <f>SUM(CO17:DC17)/60*0.15*100</f>
        <v>0</v>
      </c>
      <c r="DE17" s="49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50">
        <f>SUM(DE17:DS17)/60*0.15*100</f>
        <v>0</v>
      </c>
      <c r="DU17" s="30">
        <f>IF(BH17=0,0,(BH17+BX17+CN17+DD17+DT17)/3)</f>
        <v>11.5</v>
      </c>
      <c r="DV17" s="51"/>
      <c r="DW17" s="34">
        <f>DV17*$DW$12</f>
        <v>0</v>
      </c>
      <c r="DX17" s="179">
        <f>M17+R17+T17+W17+AR17+DU17+DW17</f>
        <v>54</v>
      </c>
      <c r="DY17" s="22">
        <f>RANK(DX17,$DX$13:$DX$33)+COUNTIF($DX$13:$DX$33,DX17)/2-0.5</f>
        <v>5</v>
      </c>
      <c r="DZ17" s="53"/>
      <c r="EA17" s="180">
        <f t="shared" si="0"/>
        <v>16</v>
      </c>
    </row>
    <row r="18" spans="1:131" s="1" customFormat="1" ht="27.75" customHeight="1" x14ac:dyDescent="0.2">
      <c r="A18" s="21">
        <v>6</v>
      </c>
      <c r="B18" s="84" t="s">
        <v>126</v>
      </c>
      <c r="C18" s="85" t="s">
        <v>86</v>
      </c>
      <c r="D18" s="85" t="s">
        <v>127</v>
      </c>
      <c r="E18" s="86" t="s">
        <v>98</v>
      </c>
      <c r="F18" s="64">
        <v>9663010498</v>
      </c>
      <c r="G18" s="66" t="s">
        <v>128</v>
      </c>
      <c r="H18" s="31" t="s">
        <v>109</v>
      </c>
      <c r="I18" s="175">
        <v>1.1100000000000001</v>
      </c>
      <c r="J18" s="29">
        <f>IF(I18=0,0,IF(I18&lt;1.1,18,IF(I18&lt;1.2,17.4,IF(I18&lt;1.3,16.8,IF(I18&lt;1.4,16.2,IF(I18&lt;1.5,15.6,IF(I18&lt;1.6,15,IF(I18&lt;1.7,14.4,IF(I18&lt;1.8,13.8,IF(I18&lt;1.9,13.2,IF(I18&lt;2,12.6,IF(I18&lt;2.1,12,IF(I18&lt;2.2,11.4,IF(I18&lt;2.3,10.8,IF(I18&lt;2.4,10.2,IF(I18&lt;2.5,9.6,IF(I18&lt;2.6,9,IF(I18&lt;2.7,8.4,IF(I18&lt;2.8,7.8,IF(I18&lt;2.98,7.2,IF(I18&gt;2.8,6.6)))))))))))))))))))))</f>
        <v>17.399999999999999</v>
      </c>
      <c r="K18" s="33" t="s">
        <v>57</v>
      </c>
      <c r="L18" s="29">
        <f>IF(K18=$E$91,1,IF(K18=$E$92,2,0))</f>
        <v>0</v>
      </c>
      <c r="M18" s="34">
        <f>IF(J18=" "," ",J18+L18)</f>
        <v>17.399999999999999</v>
      </c>
      <c r="N18" s="35">
        <v>0</v>
      </c>
      <c r="O18" s="176">
        <f>IF(N18=0,0,IF(N18&gt;100,15,N18*0.15))</f>
        <v>0</v>
      </c>
      <c r="P18" s="36"/>
      <c r="Q18" s="37">
        <f>IF(P18&lt;0.1,0,IF(P18&lt;2,1,IF(P18&lt;5,2,IF(P18&gt;4.99,3))))</f>
        <v>0</v>
      </c>
      <c r="R18" s="38">
        <f>O18+Q18</f>
        <v>0</v>
      </c>
      <c r="S18" s="39">
        <v>76</v>
      </c>
      <c r="T18" s="177">
        <f>IF(S18&lt;75,0,IF(S18&lt;78,11,IF(S18&lt;81,12,IF(S18&lt;84,13,IF(S18&lt;87,14,IF(S18&gt;86.99,15))))))</f>
        <v>11</v>
      </c>
      <c r="U18" s="178">
        <v>2.6</v>
      </c>
      <c r="V18" s="43"/>
      <c r="W18" s="42">
        <f>U18+V18</f>
        <v>2.6</v>
      </c>
      <c r="X18" s="43">
        <v>5</v>
      </c>
      <c r="Y18" s="44">
        <v>5</v>
      </c>
      <c r="Z18" s="44"/>
      <c r="AA18" s="42">
        <f>SUM(X18:Z18)/10*0.1*100</f>
        <v>10</v>
      </c>
      <c r="AB18" s="39">
        <v>5</v>
      </c>
      <c r="AC18" s="44">
        <v>3</v>
      </c>
      <c r="AD18" s="44"/>
      <c r="AE18" s="42">
        <f>SUM(AB18:AD18)/10*0.1*100</f>
        <v>8.0000000000000018</v>
      </c>
      <c r="AF18" s="39"/>
      <c r="AG18" s="44"/>
      <c r="AH18" s="44"/>
      <c r="AI18" s="42">
        <f>SUM(AF18:AH18)/10*0.1*100</f>
        <v>0</v>
      </c>
      <c r="AJ18" s="39"/>
      <c r="AK18" s="44"/>
      <c r="AL18" s="44"/>
      <c r="AM18" s="42">
        <f>SUM(AJ18:AL18)/15*0.1*100</f>
        <v>0</v>
      </c>
      <c r="AN18" s="39"/>
      <c r="AO18" s="44"/>
      <c r="AP18" s="44"/>
      <c r="AQ18" s="45">
        <f>SUM(AN18:AP18)/15*0.1*100</f>
        <v>0</v>
      </c>
      <c r="AR18" s="30">
        <f>IF(AA18=0,0,(AA18+AE18+AI18+AM18+AQ18)/2)</f>
        <v>9</v>
      </c>
      <c r="AS18" s="46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>
        <f>44/60*15</f>
        <v>11</v>
      </c>
      <c r="BF18" s="47"/>
      <c r="BG18" s="47"/>
      <c r="BH18" s="48">
        <f>SUM(AS18:BG18)/15*0.15*100</f>
        <v>10.999999999999998</v>
      </c>
      <c r="BI18" s="49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>
        <f>46/60*15</f>
        <v>11.5</v>
      </c>
      <c r="BV18" s="47"/>
      <c r="BW18" s="47"/>
      <c r="BX18" s="48">
        <f>SUM(BI18:BW18)/15*0.15*100</f>
        <v>11.5</v>
      </c>
      <c r="BY18" s="49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>
        <f>55/60*15</f>
        <v>13.75</v>
      </c>
      <c r="CL18" s="47"/>
      <c r="CM18" s="47"/>
      <c r="CN18" s="48">
        <f>SUM(BY18:CM18)/15*0.15*100</f>
        <v>13.749999999999998</v>
      </c>
      <c r="CO18" s="49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8">
        <f>SUM(CO18:DC18)/60*0.15*100</f>
        <v>0</v>
      </c>
      <c r="DE18" s="49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50">
        <f>SUM(DE18:DS18)/60*0.15*100</f>
        <v>0</v>
      </c>
      <c r="DU18" s="30">
        <f>IF(BH18=0,0,(BH18+BX18+CN18+DD18+DT18)/3)</f>
        <v>12.083333333333334</v>
      </c>
      <c r="DV18" s="51"/>
      <c r="DW18" s="34">
        <f>DV18*$DW$12</f>
        <v>0</v>
      </c>
      <c r="DX18" s="179">
        <f>M18+R18+T18+W18+AR18+DU18+DW18</f>
        <v>52.083333333333336</v>
      </c>
      <c r="DY18" s="22">
        <f>RANK(DX18,$DX$13:$DX$33)+COUNTIF($DX$13:$DX$33,DX18)/2-0.5</f>
        <v>6</v>
      </c>
      <c r="DZ18" s="53"/>
      <c r="EA18" s="180">
        <f t="shared" si="0"/>
        <v>17.916666666666664</v>
      </c>
    </row>
    <row r="19" spans="1:131" s="1" customFormat="1" ht="27.75" customHeight="1" x14ac:dyDescent="0.2">
      <c r="A19" s="21">
        <v>7</v>
      </c>
      <c r="B19" s="84" t="s">
        <v>129</v>
      </c>
      <c r="C19" s="85" t="s">
        <v>86</v>
      </c>
      <c r="D19" s="85" t="s">
        <v>130</v>
      </c>
      <c r="E19" s="86" t="s">
        <v>131</v>
      </c>
      <c r="F19" s="64">
        <v>9305145479</v>
      </c>
      <c r="G19" s="66" t="s">
        <v>132</v>
      </c>
      <c r="H19" s="31" t="s">
        <v>133</v>
      </c>
      <c r="I19" s="175">
        <v>1.58</v>
      </c>
      <c r="J19" s="29">
        <f>IF(I19=0,0,IF(I19&lt;1.1,18,IF(I19&lt;1.2,17.4,IF(I19&lt;1.3,16.8,IF(I19&lt;1.4,16.2,IF(I19&lt;1.5,15.6,IF(I19&lt;1.6,15,IF(I19&lt;1.7,14.4,IF(I19&lt;1.8,13.8,IF(I19&lt;1.9,13.2,IF(I19&lt;2,12.6,IF(I19&lt;2.1,12,IF(I19&lt;2.2,11.4,IF(I19&lt;2.3,10.8,IF(I19&lt;2.4,10.2,IF(I19&lt;2.5,9.6,IF(I19&lt;2.6,9,IF(I19&lt;2.7,8.4,IF(I19&lt;2.8,7.8,IF(I19&lt;2.98,7.2,IF(I19&gt;2.8,6.6)))))))))))))))))))))</f>
        <v>15</v>
      </c>
      <c r="K19" s="33" t="s">
        <v>57</v>
      </c>
      <c r="L19" s="29">
        <f>IF(K19=$E$91,1,IF(K19=$E$92,2,0))</f>
        <v>0</v>
      </c>
      <c r="M19" s="34">
        <f>IF(J19=" "," ",J19+L19)</f>
        <v>15</v>
      </c>
      <c r="N19" s="35">
        <v>0</v>
      </c>
      <c r="O19" s="176">
        <f>IF(N19=0,0,IF(N19&gt;100,15,N19*0.15))</f>
        <v>0</v>
      </c>
      <c r="P19" s="36"/>
      <c r="Q19" s="37">
        <f>IF(P19&lt;0.1,0,IF(P19&lt;2,1,IF(P19&lt;5,2,IF(P19&gt;4.99,3))))</f>
        <v>0</v>
      </c>
      <c r="R19" s="38">
        <f>O19+Q19</f>
        <v>0</v>
      </c>
      <c r="S19" s="39">
        <v>80</v>
      </c>
      <c r="T19" s="177">
        <f>IF(S19&lt;75,0,IF(S19&lt;78,11,IF(S19&lt;81,12,IF(S19&lt;84,13,IF(S19&lt;87,14,IF(S19&gt;86.99,15))))))</f>
        <v>12</v>
      </c>
      <c r="U19" s="178">
        <v>3</v>
      </c>
      <c r="V19" s="43"/>
      <c r="W19" s="42">
        <f>U19+V19</f>
        <v>3</v>
      </c>
      <c r="X19" s="43">
        <v>3</v>
      </c>
      <c r="Y19" s="44">
        <v>3</v>
      </c>
      <c r="Z19" s="44"/>
      <c r="AA19" s="42">
        <f>SUM(X19:Z19)/10*0.1*100</f>
        <v>6</v>
      </c>
      <c r="AB19" s="39">
        <v>3</v>
      </c>
      <c r="AC19" s="44">
        <v>5</v>
      </c>
      <c r="AD19" s="44"/>
      <c r="AE19" s="42">
        <f>SUM(AB19:AD19)/10*0.1*100</f>
        <v>8.0000000000000018</v>
      </c>
      <c r="AF19" s="39"/>
      <c r="AG19" s="44"/>
      <c r="AH19" s="44"/>
      <c r="AI19" s="42">
        <f>SUM(AF19:AH19)/10*0.1*100</f>
        <v>0</v>
      </c>
      <c r="AJ19" s="39"/>
      <c r="AK19" s="44"/>
      <c r="AL19" s="44"/>
      <c r="AM19" s="42">
        <f>SUM(AJ19:AL19)/15*0.1*100</f>
        <v>0</v>
      </c>
      <c r="AN19" s="39"/>
      <c r="AO19" s="44"/>
      <c r="AP19" s="44"/>
      <c r="AQ19" s="45">
        <f>SUM(AN19:AP19)/15*0.1*100</f>
        <v>0</v>
      </c>
      <c r="AR19" s="30">
        <f>IF(AA19=0,0,(AA19+AE19+AI19+AM19+AQ19)/2)</f>
        <v>7.0000000000000009</v>
      </c>
      <c r="AS19" s="46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>
        <f>57/60*15</f>
        <v>14.25</v>
      </c>
      <c r="BF19" s="47"/>
      <c r="BG19" s="47"/>
      <c r="BH19" s="48">
        <f>SUM(AS19:BG19)/15*0.15*100</f>
        <v>14.249999999999998</v>
      </c>
      <c r="BI19" s="49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>
        <f>59/60*15</f>
        <v>14.75</v>
      </c>
      <c r="BV19" s="47"/>
      <c r="BW19" s="47"/>
      <c r="BX19" s="48">
        <f>SUM(BI19:BW19)/15*0.15*100</f>
        <v>14.75</v>
      </c>
      <c r="BY19" s="49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>
        <f>57/60*15</f>
        <v>14.25</v>
      </c>
      <c r="CL19" s="47"/>
      <c r="CM19" s="47"/>
      <c r="CN19" s="48">
        <f>SUM(BY19:CM19)/15*0.15*100</f>
        <v>14.249999999999998</v>
      </c>
      <c r="CO19" s="49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8">
        <f>SUM(CO19:DC19)/60*0.15*100</f>
        <v>0</v>
      </c>
      <c r="DE19" s="49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50">
        <f>SUM(DE19:DS19)/60*0.15*100</f>
        <v>0</v>
      </c>
      <c r="DU19" s="30">
        <f>IF(BH19=0,0,(BH19+BX19+CN19+DD19+DT19)/3)</f>
        <v>14.416666666666666</v>
      </c>
      <c r="DV19" s="51"/>
      <c r="DW19" s="34">
        <f>DV19*$DW$12</f>
        <v>0</v>
      </c>
      <c r="DX19" s="179">
        <f>M19+R19+T19+W19+AR19+DU19+DW19</f>
        <v>51.416666666666664</v>
      </c>
      <c r="DY19" s="22">
        <f>RANK(DX19,$DX$13:$DX$33)+COUNTIF($DX$13:$DX$33,DX19)/2-0.5</f>
        <v>7</v>
      </c>
      <c r="DZ19" s="53"/>
      <c r="EA19" s="180">
        <f t="shared" si="0"/>
        <v>18.583333333333336</v>
      </c>
    </row>
    <row r="20" spans="1:131" s="1" customFormat="1" ht="27.75" customHeight="1" x14ac:dyDescent="0.2">
      <c r="A20" s="21">
        <v>8</v>
      </c>
      <c r="B20" s="84" t="s">
        <v>134</v>
      </c>
      <c r="C20" s="85" t="s">
        <v>86</v>
      </c>
      <c r="D20" s="85" t="s">
        <v>135</v>
      </c>
      <c r="E20" s="86" t="s">
        <v>136</v>
      </c>
      <c r="F20" s="64">
        <v>9265050517</v>
      </c>
      <c r="G20" s="66" t="s">
        <v>137</v>
      </c>
      <c r="H20" s="31" t="s">
        <v>138</v>
      </c>
      <c r="I20" s="175">
        <v>2.17</v>
      </c>
      <c r="J20" s="29">
        <f>IF(I20=0,0,IF(I20&lt;1.1,18,IF(I20&lt;1.2,17.4,IF(I20&lt;1.3,16.8,IF(I20&lt;1.4,16.2,IF(I20&lt;1.5,15.6,IF(I20&lt;1.6,15,IF(I20&lt;1.7,14.4,IF(I20&lt;1.8,13.8,IF(I20&lt;1.9,13.2,IF(I20&lt;2,12.6,IF(I20&lt;2.1,12,IF(I20&lt;2.2,11.4,IF(I20&lt;2.3,10.8,IF(I20&lt;2.4,10.2,IF(I20&lt;2.5,9.6,IF(I20&lt;2.6,9,IF(I20&lt;2.7,8.4,IF(I20&lt;2.8,7.8,IF(I20&lt;2.98,7.2,IF(I20&gt;2.8,6.6)))))))))))))))))))))</f>
        <v>11.4</v>
      </c>
      <c r="K20" s="33" t="s">
        <v>57</v>
      </c>
      <c r="L20" s="29">
        <f>IF(K20=$E$91,1,IF(K20=$E$92,2,0))</f>
        <v>0</v>
      </c>
      <c r="M20" s="34">
        <f>IF(J20=" "," ",J20+L20)</f>
        <v>11.4</v>
      </c>
      <c r="N20" s="35">
        <v>0</v>
      </c>
      <c r="O20" s="176">
        <f>IF(N20=0,0,IF(N20&gt;100,15,N20*0.15))</f>
        <v>0</v>
      </c>
      <c r="P20" s="36"/>
      <c r="Q20" s="37">
        <f>IF(P20&lt;0.1,0,IF(P20&lt;2,1,IF(P20&lt;5,2,IF(P20&gt;4.99,3))))</f>
        <v>0</v>
      </c>
      <c r="R20" s="38">
        <f>O20+Q20</f>
        <v>0</v>
      </c>
      <c r="S20" s="39">
        <v>76.599999999999994</v>
      </c>
      <c r="T20" s="177">
        <f>IF(S20&lt;75,0,IF(S20&lt;78,11,IF(S20&lt;81,12,IF(S20&lt;84,13,IF(S20&lt;87,14,IF(S20&gt;86.99,15))))))</f>
        <v>11</v>
      </c>
      <c r="U20" s="178">
        <v>2.6</v>
      </c>
      <c r="V20" s="43"/>
      <c r="W20" s="42">
        <f>U20+V20</f>
        <v>2.6</v>
      </c>
      <c r="X20" s="43">
        <v>3</v>
      </c>
      <c r="Y20" s="44">
        <v>3</v>
      </c>
      <c r="Z20" s="44"/>
      <c r="AA20" s="42">
        <f>SUM(X20:Z20)/10*0.1*100</f>
        <v>6</v>
      </c>
      <c r="AB20" s="39">
        <v>3</v>
      </c>
      <c r="AC20" s="44">
        <v>5</v>
      </c>
      <c r="AD20" s="44"/>
      <c r="AE20" s="42">
        <f>SUM(AB20:AD20)/10*0.1*100</f>
        <v>8.0000000000000018</v>
      </c>
      <c r="AF20" s="39"/>
      <c r="AG20" s="44"/>
      <c r="AH20" s="44"/>
      <c r="AI20" s="42">
        <f>SUM(AF20:AH20)/10*0.1*100</f>
        <v>0</v>
      </c>
      <c r="AJ20" s="39"/>
      <c r="AK20" s="44"/>
      <c r="AL20" s="44"/>
      <c r="AM20" s="42">
        <f>SUM(AJ20:AL20)/15*0.1*100</f>
        <v>0</v>
      </c>
      <c r="AN20" s="39"/>
      <c r="AO20" s="44"/>
      <c r="AP20" s="44"/>
      <c r="AQ20" s="45">
        <f>SUM(AN20:AP20)/15*0.1*100</f>
        <v>0</v>
      </c>
      <c r="AR20" s="30">
        <f>IF(AA20=0,0,(AA20+AE20+AI20+AM20+AQ20)/2)</f>
        <v>7.0000000000000009</v>
      </c>
      <c r="AS20" s="46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>
        <f>33/60*15</f>
        <v>8.25</v>
      </c>
      <c r="BF20" s="47"/>
      <c r="BG20" s="47"/>
      <c r="BH20" s="48">
        <f>SUM(AS20:BG20)/15*0.15*100</f>
        <v>8.25</v>
      </c>
      <c r="BI20" s="49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>
        <f>41/60*15</f>
        <v>10.25</v>
      </c>
      <c r="BV20" s="47"/>
      <c r="BW20" s="47"/>
      <c r="BX20" s="48">
        <f>SUM(BI20:BW20)/15*0.15*100</f>
        <v>10.25</v>
      </c>
      <c r="BY20" s="49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>
        <f>52/60*15</f>
        <v>13</v>
      </c>
      <c r="CL20" s="47"/>
      <c r="CM20" s="47"/>
      <c r="CN20" s="48">
        <f>SUM(BY20:CM20)/15*0.15*100</f>
        <v>13</v>
      </c>
      <c r="CO20" s="49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8">
        <f>SUM(CO20:DC20)/60*0.15*100</f>
        <v>0</v>
      </c>
      <c r="DE20" s="49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50">
        <f>SUM(DE20:DS20)/60*0.15*100</f>
        <v>0</v>
      </c>
      <c r="DU20" s="30">
        <f>IF(BH20=0,0,(BH20+BX20+CN20+DD20+DT20)/3)</f>
        <v>10.5</v>
      </c>
      <c r="DV20" s="51"/>
      <c r="DW20" s="34">
        <f>DV20*$DW$12</f>
        <v>0</v>
      </c>
      <c r="DX20" s="179">
        <f>M20+R20+T20+W20+AR20+DU20+DW20</f>
        <v>42.5</v>
      </c>
      <c r="DY20" s="22">
        <f>RANK(DX20,$DX$13:$DX$33)+COUNTIF($DX$13:$DX$33,DX20)/2-0.5</f>
        <v>8</v>
      </c>
      <c r="DZ20" s="53"/>
      <c r="EA20" s="180">
        <f t="shared" si="0"/>
        <v>27.5</v>
      </c>
    </row>
    <row r="21" spans="1:131" s="1" customFormat="1" ht="27.75" hidden="1" customHeight="1" x14ac:dyDescent="0.2">
      <c r="A21" s="21">
        <v>9</v>
      </c>
      <c r="B21" s="84"/>
      <c r="C21" s="85"/>
      <c r="D21" s="85"/>
      <c r="E21" s="86"/>
      <c r="F21" s="64"/>
      <c r="G21" s="66"/>
      <c r="H21" s="31"/>
      <c r="I21" s="32"/>
      <c r="J21" s="29">
        <f t="shared" ref="J13:J22" si="1">IF(I21=0,0,IF(I21&lt;1.1,18,IF(I21&lt;1.2,17.4,IF(I21&lt;1.3,16.8,IF(I21&lt;1.4,16.2,IF(I21&lt;1.5,15.6,IF(I21&lt;1.6,15,IF(I21&lt;1.7,14.4,IF(I21&lt;1.8,13.8,IF(I21&lt;1.9,13.2,IF(I21&lt;2,12.6,IF(I21&lt;2.1,12,IF(I21&lt;2.2,11.4,IF(I21&lt;2.3,10.8,IF(I21&lt;2.4,10.2,IF(I21&lt;2.5,9.6,IF(I21&lt;2.6,9,IF(I21&lt;2.7,8.4,IF(I21&lt;2.8,7.8,IF(I21&lt;2.98,7.2,IF(I21&gt;2.8,6.6)))))))))))))))))))))</f>
        <v>0</v>
      </c>
      <c r="K21" s="33"/>
      <c r="L21" s="29">
        <f t="shared" ref="L13:L22" si="2">IF(K21=$E$91,1,IF(K21=$E$92,2,0))</f>
        <v>0</v>
      </c>
      <c r="M21" s="34">
        <f t="shared" ref="M13:M22" si="3">IF(J21=" "," ",J21+L21)</f>
        <v>0</v>
      </c>
      <c r="N21" s="35"/>
      <c r="O21" s="62">
        <f t="shared" ref="O13:O22" si="4">IF(N21=0,0,IF(N21&gt;100,15,N21*0.15))</f>
        <v>0</v>
      </c>
      <c r="P21" s="36"/>
      <c r="Q21" s="37">
        <f t="shared" ref="Q13:Q22" si="5">IF(P21&lt;0.1,0,IF(P21&lt;2,1,IF(P21&lt;5,2,IF(P21&gt;4.99,3))))</f>
        <v>0</v>
      </c>
      <c r="R21" s="38">
        <f t="shared" ref="R13:R22" si="6">O21+Q21</f>
        <v>0</v>
      </c>
      <c r="S21" s="39"/>
      <c r="T21" s="63">
        <f t="shared" ref="T13:T22" si="7">IF(S21&lt;75,0,IF(S21&lt;78,11,IF(S21&lt;81,12,IF(S21&lt;84,13,IF(S21&lt;87,14,IF(S21&gt;86.99,15))))))</f>
        <v>0</v>
      </c>
      <c r="U21" s="40"/>
      <c r="V21" s="43"/>
      <c r="W21" s="42">
        <f t="shared" ref="W13:W22" si="8">U21+V21</f>
        <v>0</v>
      </c>
      <c r="X21" s="43"/>
      <c r="Y21" s="44"/>
      <c r="Z21" s="44"/>
      <c r="AA21" s="59">
        <f t="shared" ref="AA13:AA22" si="9">SUM(X21:Z21)/10*0.1*100</f>
        <v>0</v>
      </c>
      <c r="AB21" s="39"/>
      <c r="AC21" s="44"/>
      <c r="AD21" s="44"/>
      <c r="AE21" s="59">
        <f t="shared" ref="AE13:AE22" si="10">SUM(AB21:AD21)/10*0.1*100</f>
        <v>0</v>
      </c>
      <c r="AF21" s="39"/>
      <c r="AG21" s="44"/>
      <c r="AH21" s="44"/>
      <c r="AI21" s="59">
        <f t="shared" ref="AI13:AI22" si="11">SUM(AF21:AH21)/10*0.1*100</f>
        <v>0</v>
      </c>
      <c r="AJ21" s="39"/>
      <c r="AK21" s="44"/>
      <c r="AL21" s="44"/>
      <c r="AM21" s="42">
        <f t="shared" ref="AM13:AM22" si="12">SUM(AJ21:AL21)/15*0.1*100</f>
        <v>0</v>
      </c>
      <c r="AN21" s="39"/>
      <c r="AO21" s="44"/>
      <c r="AP21" s="44"/>
      <c r="AQ21" s="45">
        <f t="shared" ref="AQ13:AQ22" si="13">SUM(AN21:AP21)/15*0.1*100</f>
        <v>0</v>
      </c>
      <c r="AR21" s="30">
        <f t="shared" ref="AR15:AR22" si="14">IF(AA21=0,0,(AA21+AE21+AI21+AM21+AQ21)/2)</f>
        <v>0</v>
      </c>
      <c r="AS21" s="46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60">
        <f t="shared" ref="BH13:BH22" si="15">SUM(AS21:BG21)/15*0.15*100</f>
        <v>0</v>
      </c>
      <c r="BI21" s="49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60">
        <f t="shared" ref="BX13:BX22" si="16">SUM(BI21:BW21)/15*0.15*100</f>
        <v>0</v>
      </c>
      <c r="BY21" s="49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60">
        <f t="shared" ref="CN13:CN22" si="17">SUM(BY21:CM21)/15*0.15*100</f>
        <v>0</v>
      </c>
      <c r="CO21" s="49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8">
        <f t="shared" ref="DD13:DD22" si="18">SUM(CO21:DC21)/60*0.15*100</f>
        <v>0</v>
      </c>
      <c r="DE21" s="49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50">
        <f t="shared" ref="DT13:DT22" si="19">SUM(DE21:DS21)/60*0.15*100</f>
        <v>0</v>
      </c>
      <c r="DU21" s="30">
        <f>IF(BH21=0,0,(BH21+BX21+CN21+DD21+DT21)/#REF!)</f>
        <v>0</v>
      </c>
      <c r="DV21" s="51"/>
      <c r="DW21" s="34">
        <f t="shared" ref="DW13:DW22" si="20">DV21*$DW$12</f>
        <v>0</v>
      </c>
      <c r="DX21" s="52">
        <f t="shared" ref="DX13:DX22" si="21">M21+R21+T21+W21+AR21+DU21+DW21</f>
        <v>0</v>
      </c>
      <c r="DY21" s="22">
        <f t="shared" ref="DY13:DY33" si="22">RANK(DX21,$DX$13:$DX$33)+COUNTIF($DX$13:$DX$33,DX21)/2-0.5</f>
        <v>15</v>
      </c>
      <c r="DZ21" s="53"/>
    </row>
    <row r="22" spans="1:131" s="1" customFormat="1" ht="27.75" hidden="1" customHeight="1" x14ac:dyDescent="0.2">
      <c r="A22" s="21">
        <v>10</v>
      </c>
      <c r="B22" s="84"/>
      <c r="C22" s="85"/>
      <c r="D22" s="85"/>
      <c r="E22" s="86"/>
      <c r="F22" s="64"/>
      <c r="G22" s="66"/>
      <c r="H22" s="31"/>
      <c r="I22" s="32"/>
      <c r="J22" s="29">
        <f t="shared" si="1"/>
        <v>0</v>
      </c>
      <c r="K22" s="33"/>
      <c r="L22" s="29">
        <f t="shared" si="2"/>
        <v>0</v>
      </c>
      <c r="M22" s="34">
        <f t="shared" si="3"/>
        <v>0</v>
      </c>
      <c r="N22" s="35"/>
      <c r="O22" s="62">
        <f t="shared" si="4"/>
        <v>0</v>
      </c>
      <c r="P22" s="36"/>
      <c r="Q22" s="37">
        <f t="shared" si="5"/>
        <v>0</v>
      </c>
      <c r="R22" s="38">
        <f t="shared" si="6"/>
        <v>0</v>
      </c>
      <c r="S22" s="39"/>
      <c r="T22" s="63">
        <f t="shared" si="7"/>
        <v>0</v>
      </c>
      <c r="U22" s="40"/>
      <c r="V22" s="43"/>
      <c r="W22" s="42">
        <f t="shared" si="8"/>
        <v>0</v>
      </c>
      <c r="X22" s="43"/>
      <c r="Y22" s="44"/>
      <c r="Z22" s="44"/>
      <c r="AA22" s="59">
        <f t="shared" si="9"/>
        <v>0</v>
      </c>
      <c r="AB22" s="39"/>
      <c r="AC22" s="44"/>
      <c r="AD22" s="44"/>
      <c r="AE22" s="59">
        <f t="shared" si="10"/>
        <v>0</v>
      </c>
      <c r="AF22" s="39"/>
      <c r="AG22" s="44"/>
      <c r="AH22" s="44"/>
      <c r="AI22" s="59">
        <f t="shared" si="11"/>
        <v>0</v>
      </c>
      <c r="AJ22" s="39"/>
      <c r="AK22" s="44"/>
      <c r="AL22" s="44"/>
      <c r="AM22" s="42">
        <f t="shared" si="12"/>
        <v>0</v>
      </c>
      <c r="AN22" s="39"/>
      <c r="AO22" s="44"/>
      <c r="AP22" s="44"/>
      <c r="AQ22" s="45">
        <f t="shared" si="13"/>
        <v>0</v>
      </c>
      <c r="AR22" s="30">
        <f t="shared" si="14"/>
        <v>0</v>
      </c>
      <c r="AS22" s="46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60">
        <f t="shared" si="15"/>
        <v>0</v>
      </c>
      <c r="BI22" s="49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60">
        <f t="shared" si="16"/>
        <v>0</v>
      </c>
      <c r="BY22" s="49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60">
        <f t="shared" si="17"/>
        <v>0</v>
      </c>
      <c r="CO22" s="49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>
        <f t="shared" si="18"/>
        <v>0</v>
      </c>
      <c r="DE22" s="49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50">
        <f t="shared" si="19"/>
        <v>0</v>
      </c>
      <c r="DU22" s="30">
        <f>IF(BH22=0,0,(BH22+BX22+CN22+DD22+DT22)/#REF!)</f>
        <v>0</v>
      </c>
      <c r="DV22" s="51"/>
      <c r="DW22" s="34">
        <f t="shared" si="20"/>
        <v>0</v>
      </c>
      <c r="DX22" s="52">
        <f t="shared" si="21"/>
        <v>0</v>
      </c>
      <c r="DY22" s="22">
        <f t="shared" si="22"/>
        <v>15</v>
      </c>
      <c r="DZ22" s="53"/>
    </row>
    <row r="23" spans="1:131" s="1" customFormat="1" ht="27.75" hidden="1" customHeight="1" x14ac:dyDescent="0.2">
      <c r="A23" s="21">
        <v>21</v>
      </c>
      <c r="B23" s="27"/>
      <c r="C23" s="57" t="s">
        <v>86</v>
      </c>
      <c r="D23" s="57"/>
      <c r="E23" s="58"/>
      <c r="F23" s="64"/>
      <c r="G23" s="66"/>
      <c r="H23" s="31"/>
      <c r="I23" s="32"/>
      <c r="J23" s="29">
        <f t="shared" ref="J23:J33" si="23">IF(I23=0,0,IF(I23&lt;1.1,18,IF(I23&lt;1.2,17.4,IF(I23&lt;1.3,16.8,IF(I23&lt;1.4,16.2,IF(I23&lt;1.5,15.6,IF(I23&lt;1.6,15,IF(I23&lt;1.7,14.4,IF(I23&lt;1.8,13.8,IF(I23&lt;1.9,13.2,IF(I23&lt;2,12.6,IF(I23&lt;2.1,12,IF(I23&lt;2.2,11.4,IF(I23&lt;2.3,10.8,IF(I23&lt;2.4,10.2,IF(I23&lt;2.5,9.6,IF(I23&lt;2.6,9,IF(I23&lt;2.7,8.4,IF(I23&lt;2.8,7.8,IF(I23&lt;2.98,7.2,IF(I23&gt;2.8,6.6)))))))))))))))))))))</f>
        <v>0</v>
      </c>
      <c r="K23" s="33"/>
      <c r="L23" s="29">
        <f t="shared" ref="L23:L33" si="24">IF(K23=$E$91,1,IF(K23=$E$92,2,0))</f>
        <v>0</v>
      </c>
      <c r="M23" s="34">
        <f t="shared" ref="M23:M33" si="25">IF(J23=" "," ",J23+L23)</f>
        <v>0</v>
      </c>
      <c r="N23" s="35"/>
      <c r="O23" s="62">
        <f t="shared" ref="O23:O33" si="26">IF(N23=0,0,IF(N23&gt;100,15,N23*0.15))</f>
        <v>0</v>
      </c>
      <c r="P23" s="36"/>
      <c r="Q23" s="37">
        <f t="shared" ref="Q23:Q33" si="27">IF(P23&lt;0.1,0,IF(P23&lt;2,1,IF(P23&lt;5,2,IF(P23&gt;4.99,3))))</f>
        <v>0</v>
      </c>
      <c r="R23" s="38">
        <f t="shared" ref="R23:R33" si="28">O23+Q23</f>
        <v>0</v>
      </c>
      <c r="S23" s="39"/>
      <c r="T23" s="63">
        <f t="shared" ref="T23:T33" si="29">IF(S23&lt;75,0,IF(S23&lt;78,11,IF(S23&lt;81,12,IF(S23&lt;84,13,IF(S23&lt;87,14,IF(S23&gt;86.99,15))))))</f>
        <v>0</v>
      </c>
      <c r="U23" s="40"/>
      <c r="V23" s="41"/>
      <c r="W23" s="42">
        <f t="shared" ref="W23:W33" si="30">U23+V23</f>
        <v>0</v>
      </c>
      <c r="X23" s="43"/>
      <c r="Y23" s="44"/>
      <c r="Z23" s="44"/>
      <c r="AA23" s="59">
        <f t="shared" ref="AA23:AA33" si="31">SUM(X23:Z23)/10*0.1*100</f>
        <v>0</v>
      </c>
      <c r="AB23" s="39"/>
      <c r="AC23" s="44"/>
      <c r="AD23" s="44"/>
      <c r="AE23" s="59">
        <f t="shared" ref="AE23:AE33" si="32">SUM(AB23:AD23)/10*0.1*100</f>
        <v>0</v>
      </c>
      <c r="AF23" s="39"/>
      <c r="AG23" s="44"/>
      <c r="AH23" s="44"/>
      <c r="AI23" s="59">
        <f t="shared" ref="AI23:AI33" si="33">SUM(AF23:AH23)/10*0.1*100</f>
        <v>0</v>
      </c>
      <c r="AJ23" s="39"/>
      <c r="AK23" s="44"/>
      <c r="AL23" s="44"/>
      <c r="AM23" s="42">
        <f t="shared" ref="AM23:AM33" si="34">SUM(AJ23:AL23)/15*0.1*100</f>
        <v>0</v>
      </c>
      <c r="AN23" s="39"/>
      <c r="AO23" s="44"/>
      <c r="AP23" s="44"/>
      <c r="AQ23" s="45">
        <f t="shared" ref="AQ23:AQ33" si="35">SUM(AN23:AP23)/15*0.1*100</f>
        <v>0</v>
      </c>
      <c r="AR23" s="30">
        <f>IF(AA23=0,0,(AA23+AE23+AI23+AM23+AQ23)/#REF!)</f>
        <v>0</v>
      </c>
      <c r="AS23" s="46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54"/>
      <c r="BH23" s="60">
        <f t="shared" ref="BH23:BH33" si="36">SUM(AS23:BG23)/15*0.15*100</f>
        <v>0</v>
      </c>
      <c r="BI23" s="49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54"/>
      <c r="BX23" s="60">
        <f t="shared" ref="BX23:BX33" si="37">SUM(BI23:BW23)/15*0.15*100</f>
        <v>0</v>
      </c>
      <c r="BY23" s="49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54"/>
      <c r="CN23" s="60">
        <f t="shared" ref="CN23:CN33" si="38">SUM(BY23:CM23)/15*0.15*100</f>
        <v>0</v>
      </c>
      <c r="CO23" s="49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8">
        <f t="shared" ref="DD23:DD33" si="39">SUM(CO23:DC23)/60*0.15*100</f>
        <v>0</v>
      </c>
      <c r="DE23" s="49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50">
        <f t="shared" ref="DT23:DT33" si="40">SUM(DE23:DS23)/60*0.15*100</f>
        <v>0</v>
      </c>
      <c r="DU23" s="30">
        <f>IF(BH23=0,0,(BH23+BX23+CN23+DD23+DT23)/#REF!)</f>
        <v>0</v>
      </c>
      <c r="DV23" s="51"/>
      <c r="DW23" s="34">
        <f t="shared" ref="DW23:DW33" si="41">DV23*$DW$12</f>
        <v>0</v>
      </c>
      <c r="DX23" s="52">
        <f t="shared" ref="DX23:DX33" si="42">M23+R23+T23+W23+AR23+DU23+DW23</f>
        <v>0</v>
      </c>
      <c r="DY23" s="22">
        <f t="shared" si="22"/>
        <v>15</v>
      </c>
      <c r="DZ23" s="53"/>
    </row>
    <row r="24" spans="1:131" s="1" customFormat="1" ht="27.75" hidden="1" customHeight="1" x14ac:dyDescent="0.2">
      <c r="A24" s="21">
        <v>22</v>
      </c>
      <c r="B24" s="27"/>
      <c r="C24" s="57" t="s">
        <v>86</v>
      </c>
      <c r="D24" s="57"/>
      <c r="E24" s="58"/>
      <c r="F24" s="64"/>
      <c r="G24" s="66"/>
      <c r="H24" s="31"/>
      <c r="I24" s="32"/>
      <c r="J24" s="29">
        <f t="shared" si="23"/>
        <v>0</v>
      </c>
      <c r="K24" s="33"/>
      <c r="L24" s="29">
        <f t="shared" si="24"/>
        <v>0</v>
      </c>
      <c r="M24" s="34">
        <f t="shared" si="25"/>
        <v>0</v>
      </c>
      <c r="N24" s="35"/>
      <c r="O24" s="62">
        <f t="shared" si="26"/>
        <v>0</v>
      </c>
      <c r="P24" s="54"/>
      <c r="Q24" s="37">
        <f t="shared" si="27"/>
        <v>0</v>
      </c>
      <c r="R24" s="38">
        <f t="shared" si="28"/>
        <v>0</v>
      </c>
      <c r="S24" s="39"/>
      <c r="T24" s="63">
        <f t="shared" si="29"/>
        <v>0</v>
      </c>
      <c r="U24" s="55"/>
      <c r="V24" s="56"/>
      <c r="W24" s="42">
        <f t="shared" si="30"/>
        <v>0</v>
      </c>
      <c r="X24" s="43"/>
      <c r="Y24" s="44"/>
      <c r="Z24" s="44"/>
      <c r="AA24" s="59">
        <f t="shared" si="31"/>
        <v>0</v>
      </c>
      <c r="AB24" s="39"/>
      <c r="AC24" s="44"/>
      <c r="AD24" s="44"/>
      <c r="AE24" s="59">
        <f t="shared" si="32"/>
        <v>0</v>
      </c>
      <c r="AF24" s="39"/>
      <c r="AG24" s="44"/>
      <c r="AH24" s="44"/>
      <c r="AI24" s="59">
        <f t="shared" si="33"/>
        <v>0</v>
      </c>
      <c r="AJ24" s="39"/>
      <c r="AK24" s="44"/>
      <c r="AL24" s="44"/>
      <c r="AM24" s="42">
        <f t="shared" si="34"/>
        <v>0</v>
      </c>
      <c r="AN24" s="39"/>
      <c r="AO24" s="44"/>
      <c r="AP24" s="44"/>
      <c r="AQ24" s="45">
        <f t="shared" si="35"/>
        <v>0</v>
      </c>
      <c r="AR24" s="30">
        <f>IF(AA24=0,0,(AA24+AE24+AI24+AM24+AQ24)/#REF!)</f>
        <v>0</v>
      </c>
      <c r="AS24" s="46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60">
        <f t="shared" si="36"/>
        <v>0</v>
      </c>
      <c r="BI24" s="49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60">
        <f t="shared" si="37"/>
        <v>0</v>
      </c>
      <c r="BY24" s="49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60">
        <f t="shared" si="38"/>
        <v>0</v>
      </c>
      <c r="CO24" s="49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8">
        <f t="shared" si="39"/>
        <v>0</v>
      </c>
      <c r="DE24" s="49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50">
        <f t="shared" si="40"/>
        <v>0</v>
      </c>
      <c r="DU24" s="30">
        <f>IF(BH24=0,0,(BH24+BX24+CN24+DD24+DT24)/#REF!)</f>
        <v>0</v>
      </c>
      <c r="DV24" s="51"/>
      <c r="DW24" s="34">
        <f t="shared" si="41"/>
        <v>0</v>
      </c>
      <c r="DX24" s="52">
        <f t="shared" si="42"/>
        <v>0</v>
      </c>
      <c r="DY24" s="22">
        <f t="shared" si="22"/>
        <v>15</v>
      </c>
      <c r="DZ24" s="53"/>
    </row>
    <row r="25" spans="1:131" s="1" customFormat="1" ht="27.75" hidden="1" customHeight="1" x14ac:dyDescent="0.2">
      <c r="A25" s="21">
        <v>23</v>
      </c>
      <c r="B25" s="27"/>
      <c r="C25" s="57" t="s">
        <v>86</v>
      </c>
      <c r="D25" s="57"/>
      <c r="E25" s="58"/>
      <c r="F25" s="64"/>
      <c r="G25" s="66"/>
      <c r="H25" s="31"/>
      <c r="I25" s="32"/>
      <c r="J25" s="29">
        <f t="shared" si="23"/>
        <v>0</v>
      </c>
      <c r="K25" s="33"/>
      <c r="L25" s="29">
        <f t="shared" si="24"/>
        <v>0</v>
      </c>
      <c r="M25" s="34">
        <f t="shared" si="25"/>
        <v>0</v>
      </c>
      <c r="N25" s="35"/>
      <c r="O25" s="62">
        <f t="shared" si="26"/>
        <v>0</v>
      </c>
      <c r="P25" s="36"/>
      <c r="Q25" s="37">
        <f t="shared" si="27"/>
        <v>0</v>
      </c>
      <c r="R25" s="38">
        <f t="shared" si="28"/>
        <v>0</v>
      </c>
      <c r="S25" s="39"/>
      <c r="T25" s="63">
        <f t="shared" si="29"/>
        <v>0</v>
      </c>
      <c r="U25" s="40"/>
      <c r="V25" s="41"/>
      <c r="W25" s="42">
        <f t="shared" si="30"/>
        <v>0</v>
      </c>
      <c r="X25" s="43"/>
      <c r="Y25" s="44"/>
      <c r="Z25" s="44"/>
      <c r="AA25" s="59">
        <f t="shared" si="31"/>
        <v>0</v>
      </c>
      <c r="AB25" s="39"/>
      <c r="AC25" s="44"/>
      <c r="AD25" s="44"/>
      <c r="AE25" s="59">
        <f t="shared" si="32"/>
        <v>0</v>
      </c>
      <c r="AF25" s="39"/>
      <c r="AG25" s="44"/>
      <c r="AH25" s="44"/>
      <c r="AI25" s="59">
        <f t="shared" si="33"/>
        <v>0</v>
      </c>
      <c r="AJ25" s="39"/>
      <c r="AK25" s="44"/>
      <c r="AL25" s="44"/>
      <c r="AM25" s="42">
        <f t="shared" si="34"/>
        <v>0</v>
      </c>
      <c r="AN25" s="39"/>
      <c r="AO25" s="44"/>
      <c r="AP25" s="44"/>
      <c r="AQ25" s="45">
        <f t="shared" si="35"/>
        <v>0</v>
      </c>
      <c r="AR25" s="30">
        <f>IF(AA25=0,0,(AA25+AE25+AI25+AM25+AQ25)/#REF!)</f>
        <v>0</v>
      </c>
      <c r="AS25" s="46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60">
        <f t="shared" si="36"/>
        <v>0</v>
      </c>
      <c r="BI25" s="49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60">
        <f t="shared" si="37"/>
        <v>0</v>
      </c>
      <c r="BY25" s="49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60">
        <f t="shared" si="38"/>
        <v>0</v>
      </c>
      <c r="CO25" s="49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8">
        <f t="shared" si="39"/>
        <v>0</v>
      </c>
      <c r="DE25" s="49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50">
        <f t="shared" si="40"/>
        <v>0</v>
      </c>
      <c r="DU25" s="30">
        <f>IF(BH25=0,0,(BH25+BX25+CN25+DD25+DT25)/#REF!)</f>
        <v>0</v>
      </c>
      <c r="DV25" s="51"/>
      <c r="DW25" s="34">
        <f t="shared" si="41"/>
        <v>0</v>
      </c>
      <c r="DX25" s="52">
        <f t="shared" si="42"/>
        <v>0</v>
      </c>
      <c r="DY25" s="22">
        <f t="shared" si="22"/>
        <v>15</v>
      </c>
      <c r="DZ25" s="53"/>
    </row>
    <row r="26" spans="1:131" s="1" customFormat="1" ht="27.75" hidden="1" customHeight="1" x14ac:dyDescent="0.2">
      <c r="A26" s="21">
        <v>24</v>
      </c>
      <c r="B26" s="27"/>
      <c r="C26" s="57" t="s">
        <v>86</v>
      </c>
      <c r="D26" s="57"/>
      <c r="E26" s="58"/>
      <c r="F26" s="64"/>
      <c r="G26" s="66"/>
      <c r="H26" s="31"/>
      <c r="I26" s="32"/>
      <c r="J26" s="29">
        <f t="shared" si="23"/>
        <v>0</v>
      </c>
      <c r="K26" s="33"/>
      <c r="L26" s="29">
        <f t="shared" si="24"/>
        <v>0</v>
      </c>
      <c r="M26" s="34">
        <f t="shared" si="25"/>
        <v>0</v>
      </c>
      <c r="N26" s="35"/>
      <c r="O26" s="62">
        <f t="shared" si="26"/>
        <v>0</v>
      </c>
      <c r="P26" s="54"/>
      <c r="Q26" s="37">
        <f t="shared" si="27"/>
        <v>0</v>
      </c>
      <c r="R26" s="38">
        <f t="shared" si="28"/>
        <v>0</v>
      </c>
      <c r="S26" s="39"/>
      <c r="T26" s="63">
        <f t="shared" si="29"/>
        <v>0</v>
      </c>
      <c r="U26" s="40"/>
      <c r="V26" s="41"/>
      <c r="W26" s="42">
        <f t="shared" si="30"/>
        <v>0</v>
      </c>
      <c r="X26" s="43"/>
      <c r="Y26" s="44"/>
      <c r="Z26" s="44"/>
      <c r="AA26" s="59">
        <f t="shared" si="31"/>
        <v>0</v>
      </c>
      <c r="AB26" s="39"/>
      <c r="AC26" s="44"/>
      <c r="AD26" s="44"/>
      <c r="AE26" s="59">
        <f t="shared" si="32"/>
        <v>0</v>
      </c>
      <c r="AF26" s="39"/>
      <c r="AG26" s="44"/>
      <c r="AH26" s="44"/>
      <c r="AI26" s="59">
        <f t="shared" si="33"/>
        <v>0</v>
      </c>
      <c r="AJ26" s="39"/>
      <c r="AK26" s="44"/>
      <c r="AL26" s="44"/>
      <c r="AM26" s="42">
        <f t="shared" si="34"/>
        <v>0</v>
      </c>
      <c r="AN26" s="39"/>
      <c r="AO26" s="44"/>
      <c r="AP26" s="44"/>
      <c r="AQ26" s="45">
        <f t="shared" si="35"/>
        <v>0</v>
      </c>
      <c r="AR26" s="30">
        <f>IF(AA26=0,0,(AA26+AE26+AI26+AM26+AQ26)/#REF!)</f>
        <v>0</v>
      </c>
      <c r="AS26" s="46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60">
        <f t="shared" si="36"/>
        <v>0</v>
      </c>
      <c r="BI26" s="49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60">
        <f t="shared" si="37"/>
        <v>0</v>
      </c>
      <c r="BY26" s="49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60">
        <f t="shared" si="38"/>
        <v>0</v>
      </c>
      <c r="CO26" s="49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8">
        <f t="shared" si="39"/>
        <v>0</v>
      </c>
      <c r="DE26" s="49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50">
        <f t="shared" si="40"/>
        <v>0</v>
      </c>
      <c r="DU26" s="30">
        <f>IF(BH26=0,0,(BH26+BX26+CN26+DD26+DT26)/#REF!)</f>
        <v>0</v>
      </c>
      <c r="DV26" s="51"/>
      <c r="DW26" s="34">
        <f t="shared" si="41"/>
        <v>0</v>
      </c>
      <c r="DX26" s="52">
        <f t="shared" si="42"/>
        <v>0</v>
      </c>
      <c r="DY26" s="22">
        <f t="shared" si="22"/>
        <v>15</v>
      </c>
      <c r="DZ26" s="53"/>
    </row>
    <row r="27" spans="1:131" s="1" customFormat="1" ht="27.75" hidden="1" customHeight="1" x14ac:dyDescent="0.2">
      <c r="A27" s="21">
        <v>25</v>
      </c>
      <c r="B27" s="27"/>
      <c r="C27" s="57" t="s">
        <v>86</v>
      </c>
      <c r="D27" s="57"/>
      <c r="E27" s="58"/>
      <c r="F27" s="64"/>
      <c r="G27" s="66"/>
      <c r="H27" s="31"/>
      <c r="I27" s="32"/>
      <c r="J27" s="29">
        <f t="shared" si="23"/>
        <v>0</v>
      </c>
      <c r="K27" s="33" t="s">
        <v>57</v>
      </c>
      <c r="L27" s="29">
        <f t="shared" si="24"/>
        <v>0</v>
      </c>
      <c r="M27" s="34">
        <f t="shared" si="25"/>
        <v>0</v>
      </c>
      <c r="N27" s="35"/>
      <c r="O27" s="62">
        <f t="shared" si="26"/>
        <v>0</v>
      </c>
      <c r="P27" s="36"/>
      <c r="Q27" s="37">
        <f t="shared" si="27"/>
        <v>0</v>
      </c>
      <c r="R27" s="38">
        <f t="shared" si="28"/>
        <v>0</v>
      </c>
      <c r="S27" s="39"/>
      <c r="T27" s="63">
        <f t="shared" si="29"/>
        <v>0</v>
      </c>
      <c r="U27" s="40"/>
      <c r="V27" s="41"/>
      <c r="W27" s="42">
        <f t="shared" si="30"/>
        <v>0</v>
      </c>
      <c r="X27" s="43"/>
      <c r="Y27" s="44"/>
      <c r="Z27" s="44"/>
      <c r="AA27" s="59">
        <f t="shared" si="31"/>
        <v>0</v>
      </c>
      <c r="AB27" s="39"/>
      <c r="AC27" s="44"/>
      <c r="AD27" s="44"/>
      <c r="AE27" s="59">
        <f t="shared" si="32"/>
        <v>0</v>
      </c>
      <c r="AF27" s="39"/>
      <c r="AG27" s="44"/>
      <c r="AH27" s="44"/>
      <c r="AI27" s="59">
        <f t="shared" si="33"/>
        <v>0</v>
      </c>
      <c r="AJ27" s="39"/>
      <c r="AK27" s="44"/>
      <c r="AL27" s="44"/>
      <c r="AM27" s="42">
        <f t="shared" si="34"/>
        <v>0</v>
      </c>
      <c r="AN27" s="39"/>
      <c r="AO27" s="44"/>
      <c r="AP27" s="44"/>
      <c r="AQ27" s="45">
        <f t="shared" si="35"/>
        <v>0</v>
      </c>
      <c r="AR27" s="30">
        <f>IF(AA27=0,0,(AA27+AE27+AI27+AM27+AQ27)/#REF!)</f>
        <v>0</v>
      </c>
      <c r="AS27" s="46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60">
        <f t="shared" si="36"/>
        <v>0</v>
      </c>
      <c r="BI27" s="49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60">
        <f t="shared" si="37"/>
        <v>0</v>
      </c>
      <c r="BY27" s="49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60">
        <f t="shared" si="38"/>
        <v>0</v>
      </c>
      <c r="CO27" s="49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8">
        <f t="shared" si="39"/>
        <v>0</v>
      </c>
      <c r="DE27" s="49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50">
        <f t="shared" si="40"/>
        <v>0</v>
      </c>
      <c r="DU27" s="30">
        <f>IF(BH27=0,0,(BH27+BX27+CN27+DD27+DT27)/#REF!)</f>
        <v>0</v>
      </c>
      <c r="DV27" s="51"/>
      <c r="DW27" s="34">
        <f t="shared" si="41"/>
        <v>0</v>
      </c>
      <c r="DX27" s="52">
        <f t="shared" si="42"/>
        <v>0</v>
      </c>
      <c r="DY27" s="22">
        <f t="shared" si="22"/>
        <v>15</v>
      </c>
      <c r="DZ27" s="53"/>
    </row>
    <row r="28" spans="1:131" s="1" customFormat="1" ht="27.75" hidden="1" customHeight="1" x14ac:dyDescent="0.2">
      <c r="A28" s="21">
        <v>26</v>
      </c>
      <c r="B28" s="27"/>
      <c r="C28" s="57" t="s">
        <v>86</v>
      </c>
      <c r="D28" s="57"/>
      <c r="E28" s="58"/>
      <c r="F28" s="64"/>
      <c r="G28" s="66"/>
      <c r="H28" s="31"/>
      <c r="I28" s="32"/>
      <c r="J28" s="29">
        <f t="shared" si="23"/>
        <v>0</v>
      </c>
      <c r="K28" s="33"/>
      <c r="L28" s="29">
        <f t="shared" si="24"/>
        <v>0</v>
      </c>
      <c r="M28" s="34">
        <f t="shared" si="25"/>
        <v>0</v>
      </c>
      <c r="N28" s="35"/>
      <c r="O28" s="62">
        <f t="shared" si="26"/>
        <v>0</v>
      </c>
      <c r="P28" s="36"/>
      <c r="Q28" s="37">
        <f t="shared" si="27"/>
        <v>0</v>
      </c>
      <c r="R28" s="38">
        <f t="shared" si="28"/>
        <v>0</v>
      </c>
      <c r="S28" s="39"/>
      <c r="T28" s="63">
        <f t="shared" si="29"/>
        <v>0</v>
      </c>
      <c r="U28" s="40"/>
      <c r="V28" s="41"/>
      <c r="W28" s="42">
        <f t="shared" si="30"/>
        <v>0</v>
      </c>
      <c r="X28" s="43"/>
      <c r="Y28" s="44"/>
      <c r="Z28" s="44"/>
      <c r="AA28" s="59">
        <f t="shared" si="31"/>
        <v>0</v>
      </c>
      <c r="AB28" s="39"/>
      <c r="AC28" s="44"/>
      <c r="AD28" s="44"/>
      <c r="AE28" s="59">
        <f t="shared" si="32"/>
        <v>0</v>
      </c>
      <c r="AF28" s="39"/>
      <c r="AG28" s="44"/>
      <c r="AH28" s="44"/>
      <c r="AI28" s="59">
        <f t="shared" si="33"/>
        <v>0</v>
      </c>
      <c r="AJ28" s="39"/>
      <c r="AK28" s="44"/>
      <c r="AL28" s="44"/>
      <c r="AM28" s="42">
        <f t="shared" si="34"/>
        <v>0</v>
      </c>
      <c r="AN28" s="39"/>
      <c r="AO28" s="44"/>
      <c r="AP28" s="44"/>
      <c r="AQ28" s="45">
        <f t="shared" si="35"/>
        <v>0</v>
      </c>
      <c r="AR28" s="30">
        <f>IF(AA28=0,0,(AA28+AE28+AI28+AM28+AQ28)/#REF!)</f>
        <v>0</v>
      </c>
      <c r="AS28" s="46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60">
        <f t="shared" si="36"/>
        <v>0</v>
      </c>
      <c r="BI28" s="49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60">
        <f t="shared" si="37"/>
        <v>0</v>
      </c>
      <c r="BY28" s="49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60">
        <f t="shared" si="38"/>
        <v>0</v>
      </c>
      <c r="CO28" s="49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8">
        <f t="shared" si="39"/>
        <v>0</v>
      </c>
      <c r="DE28" s="49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50">
        <f t="shared" si="40"/>
        <v>0</v>
      </c>
      <c r="DU28" s="30">
        <f>IF(BH28=0,0,(BH28+BX28+CN28+DD28+DT28)/#REF!)</f>
        <v>0</v>
      </c>
      <c r="DV28" s="51"/>
      <c r="DW28" s="34">
        <f t="shared" si="41"/>
        <v>0</v>
      </c>
      <c r="DX28" s="52">
        <f t="shared" si="42"/>
        <v>0</v>
      </c>
      <c r="DY28" s="22">
        <f t="shared" si="22"/>
        <v>15</v>
      </c>
      <c r="DZ28" s="53"/>
    </row>
    <row r="29" spans="1:131" s="1" customFormat="1" ht="27.75" hidden="1" customHeight="1" x14ac:dyDescent="0.2">
      <c r="A29" s="21">
        <v>27</v>
      </c>
      <c r="B29" s="27"/>
      <c r="C29" s="57" t="s">
        <v>86</v>
      </c>
      <c r="D29" s="57"/>
      <c r="E29" s="58"/>
      <c r="F29" s="64"/>
      <c r="G29" s="66"/>
      <c r="H29" s="31"/>
      <c r="I29" s="32"/>
      <c r="J29" s="29">
        <f t="shared" si="23"/>
        <v>0</v>
      </c>
      <c r="K29" s="33"/>
      <c r="L29" s="29">
        <f t="shared" si="24"/>
        <v>0</v>
      </c>
      <c r="M29" s="34">
        <f t="shared" si="25"/>
        <v>0</v>
      </c>
      <c r="N29" s="35"/>
      <c r="O29" s="62">
        <f t="shared" si="26"/>
        <v>0</v>
      </c>
      <c r="P29" s="36"/>
      <c r="Q29" s="37">
        <f t="shared" si="27"/>
        <v>0</v>
      </c>
      <c r="R29" s="38">
        <f t="shared" si="28"/>
        <v>0</v>
      </c>
      <c r="S29" s="39"/>
      <c r="T29" s="63">
        <f t="shared" si="29"/>
        <v>0</v>
      </c>
      <c r="U29" s="40"/>
      <c r="V29" s="41"/>
      <c r="W29" s="42">
        <f t="shared" si="30"/>
        <v>0</v>
      </c>
      <c r="X29" s="43"/>
      <c r="Y29" s="44"/>
      <c r="Z29" s="44"/>
      <c r="AA29" s="59">
        <f t="shared" si="31"/>
        <v>0</v>
      </c>
      <c r="AB29" s="39"/>
      <c r="AC29" s="44"/>
      <c r="AD29" s="44"/>
      <c r="AE29" s="59">
        <f t="shared" si="32"/>
        <v>0</v>
      </c>
      <c r="AF29" s="39"/>
      <c r="AG29" s="44"/>
      <c r="AH29" s="44"/>
      <c r="AI29" s="59">
        <f t="shared" si="33"/>
        <v>0</v>
      </c>
      <c r="AJ29" s="39"/>
      <c r="AK29" s="44"/>
      <c r="AL29" s="44"/>
      <c r="AM29" s="42">
        <f t="shared" si="34"/>
        <v>0</v>
      </c>
      <c r="AN29" s="39"/>
      <c r="AO29" s="44"/>
      <c r="AP29" s="44"/>
      <c r="AQ29" s="45">
        <f t="shared" si="35"/>
        <v>0</v>
      </c>
      <c r="AR29" s="30">
        <f>IF(AA29=0,0,(AA29+AE29+AI29+AM29+AQ29)/#REF!)</f>
        <v>0</v>
      </c>
      <c r="AS29" s="46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60">
        <f t="shared" si="36"/>
        <v>0</v>
      </c>
      <c r="BI29" s="49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60">
        <f t="shared" si="37"/>
        <v>0</v>
      </c>
      <c r="BY29" s="49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60">
        <f t="shared" si="38"/>
        <v>0</v>
      </c>
      <c r="CO29" s="49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8">
        <f t="shared" si="39"/>
        <v>0</v>
      </c>
      <c r="DE29" s="49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50">
        <f t="shared" si="40"/>
        <v>0</v>
      </c>
      <c r="DU29" s="30">
        <f>IF(BH29=0,0,(BH29+BX29+CN29+DD29+DT29)/#REF!)</f>
        <v>0</v>
      </c>
      <c r="DV29" s="51"/>
      <c r="DW29" s="34">
        <f t="shared" si="41"/>
        <v>0</v>
      </c>
      <c r="DX29" s="52">
        <f t="shared" si="42"/>
        <v>0</v>
      </c>
      <c r="DY29" s="22">
        <f t="shared" si="22"/>
        <v>15</v>
      </c>
      <c r="DZ29" s="53"/>
    </row>
    <row r="30" spans="1:131" s="1" customFormat="1" ht="27.75" hidden="1" customHeight="1" x14ac:dyDescent="0.2">
      <c r="A30" s="21">
        <v>28</v>
      </c>
      <c r="B30" s="27"/>
      <c r="C30" s="57" t="s">
        <v>86</v>
      </c>
      <c r="D30" s="57"/>
      <c r="E30" s="58"/>
      <c r="F30" s="64"/>
      <c r="G30" s="66"/>
      <c r="H30" s="31"/>
      <c r="I30" s="32"/>
      <c r="J30" s="29">
        <f t="shared" si="23"/>
        <v>0</v>
      </c>
      <c r="K30" s="33"/>
      <c r="L30" s="29">
        <f t="shared" si="24"/>
        <v>0</v>
      </c>
      <c r="M30" s="34">
        <f t="shared" si="25"/>
        <v>0</v>
      </c>
      <c r="N30" s="35"/>
      <c r="O30" s="62">
        <f t="shared" si="26"/>
        <v>0</v>
      </c>
      <c r="P30" s="36"/>
      <c r="Q30" s="37">
        <f t="shared" si="27"/>
        <v>0</v>
      </c>
      <c r="R30" s="38">
        <f t="shared" si="28"/>
        <v>0</v>
      </c>
      <c r="S30" s="39"/>
      <c r="T30" s="63">
        <f t="shared" si="29"/>
        <v>0</v>
      </c>
      <c r="U30" s="40"/>
      <c r="V30" s="43"/>
      <c r="W30" s="42">
        <f t="shared" si="30"/>
        <v>0</v>
      </c>
      <c r="X30" s="43"/>
      <c r="Y30" s="44"/>
      <c r="Z30" s="44"/>
      <c r="AA30" s="59">
        <f t="shared" si="31"/>
        <v>0</v>
      </c>
      <c r="AB30" s="39"/>
      <c r="AC30" s="44"/>
      <c r="AD30" s="44"/>
      <c r="AE30" s="59">
        <f t="shared" si="32"/>
        <v>0</v>
      </c>
      <c r="AF30" s="39"/>
      <c r="AG30" s="44"/>
      <c r="AH30" s="44"/>
      <c r="AI30" s="59">
        <f t="shared" si="33"/>
        <v>0</v>
      </c>
      <c r="AJ30" s="39"/>
      <c r="AK30" s="44"/>
      <c r="AL30" s="44"/>
      <c r="AM30" s="42">
        <f t="shared" si="34"/>
        <v>0</v>
      </c>
      <c r="AN30" s="39"/>
      <c r="AO30" s="44"/>
      <c r="AP30" s="44"/>
      <c r="AQ30" s="45">
        <f t="shared" si="35"/>
        <v>0</v>
      </c>
      <c r="AR30" s="30">
        <f>IF(AA30=0,0,(AA30+AE30+AI30+AM30+AQ30)/#REF!)</f>
        <v>0</v>
      </c>
      <c r="AS30" s="46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60">
        <f t="shared" si="36"/>
        <v>0</v>
      </c>
      <c r="BI30" s="49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60">
        <f t="shared" si="37"/>
        <v>0</v>
      </c>
      <c r="BY30" s="49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60">
        <f t="shared" si="38"/>
        <v>0</v>
      </c>
      <c r="CO30" s="49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8">
        <f t="shared" si="39"/>
        <v>0</v>
      </c>
      <c r="DE30" s="49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50">
        <f t="shared" si="40"/>
        <v>0</v>
      </c>
      <c r="DU30" s="30">
        <f>IF(BH30=0,0,(BH30+BX30+CN30+DD30+DT30)/#REF!)</f>
        <v>0</v>
      </c>
      <c r="DV30" s="51"/>
      <c r="DW30" s="34">
        <f t="shared" si="41"/>
        <v>0</v>
      </c>
      <c r="DX30" s="52">
        <f t="shared" si="42"/>
        <v>0</v>
      </c>
      <c r="DY30" s="22">
        <f t="shared" si="22"/>
        <v>15</v>
      </c>
      <c r="DZ30" s="53"/>
    </row>
    <row r="31" spans="1:131" s="1" customFormat="1" ht="27.75" hidden="1" customHeight="1" x14ac:dyDescent="0.2">
      <c r="A31" s="21">
        <v>29</v>
      </c>
      <c r="B31" s="27"/>
      <c r="C31" s="57" t="s">
        <v>86</v>
      </c>
      <c r="D31" s="57"/>
      <c r="E31" s="58"/>
      <c r="F31" s="64"/>
      <c r="G31" s="66"/>
      <c r="H31" s="31"/>
      <c r="I31" s="32"/>
      <c r="J31" s="29">
        <f t="shared" si="23"/>
        <v>0</v>
      </c>
      <c r="K31" s="33"/>
      <c r="L31" s="29">
        <f t="shared" si="24"/>
        <v>0</v>
      </c>
      <c r="M31" s="34">
        <f t="shared" si="25"/>
        <v>0</v>
      </c>
      <c r="N31" s="35"/>
      <c r="O31" s="62">
        <f t="shared" si="26"/>
        <v>0</v>
      </c>
      <c r="P31" s="36"/>
      <c r="Q31" s="37">
        <f t="shared" si="27"/>
        <v>0</v>
      </c>
      <c r="R31" s="38">
        <f t="shared" si="28"/>
        <v>0</v>
      </c>
      <c r="S31" s="39"/>
      <c r="T31" s="63">
        <f t="shared" si="29"/>
        <v>0</v>
      </c>
      <c r="U31" s="40"/>
      <c r="V31" s="43"/>
      <c r="W31" s="42">
        <f t="shared" si="30"/>
        <v>0</v>
      </c>
      <c r="X31" s="43"/>
      <c r="Y31" s="44"/>
      <c r="Z31" s="44"/>
      <c r="AA31" s="59">
        <f t="shared" si="31"/>
        <v>0</v>
      </c>
      <c r="AB31" s="39"/>
      <c r="AC31" s="44"/>
      <c r="AD31" s="44"/>
      <c r="AE31" s="59">
        <f t="shared" si="32"/>
        <v>0</v>
      </c>
      <c r="AF31" s="39"/>
      <c r="AG31" s="44"/>
      <c r="AH31" s="44"/>
      <c r="AI31" s="59">
        <f t="shared" si="33"/>
        <v>0</v>
      </c>
      <c r="AJ31" s="39"/>
      <c r="AK31" s="44"/>
      <c r="AL31" s="44"/>
      <c r="AM31" s="42">
        <f t="shared" si="34"/>
        <v>0</v>
      </c>
      <c r="AN31" s="39"/>
      <c r="AO31" s="44"/>
      <c r="AP31" s="44"/>
      <c r="AQ31" s="45">
        <f t="shared" si="35"/>
        <v>0</v>
      </c>
      <c r="AR31" s="30">
        <f>IF(AA31=0,0,(AA31+AE31+AI31+AM31+AQ31)/#REF!)</f>
        <v>0</v>
      </c>
      <c r="AS31" s="46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60">
        <f t="shared" si="36"/>
        <v>0</v>
      </c>
      <c r="BI31" s="49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60">
        <f t="shared" si="37"/>
        <v>0</v>
      </c>
      <c r="BY31" s="49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60">
        <f t="shared" si="38"/>
        <v>0</v>
      </c>
      <c r="CO31" s="49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8">
        <f t="shared" si="39"/>
        <v>0</v>
      </c>
      <c r="DE31" s="49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50">
        <f t="shared" si="40"/>
        <v>0</v>
      </c>
      <c r="DU31" s="30">
        <f>IF(BH31=0,0,(BH31+BX31+CN31+DD31+DT31)/#REF!)</f>
        <v>0</v>
      </c>
      <c r="DV31" s="51"/>
      <c r="DW31" s="34">
        <f t="shared" si="41"/>
        <v>0</v>
      </c>
      <c r="DX31" s="52">
        <f t="shared" si="42"/>
        <v>0</v>
      </c>
      <c r="DY31" s="22">
        <f t="shared" si="22"/>
        <v>15</v>
      </c>
      <c r="DZ31" s="53"/>
    </row>
    <row r="32" spans="1:131" s="1" customFormat="1" ht="27.75" hidden="1" customHeight="1" x14ac:dyDescent="0.2">
      <c r="A32" s="21">
        <v>30</v>
      </c>
      <c r="B32" s="27"/>
      <c r="C32" s="57" t="s">
        <v>86</v>
      </c>
      <c r="D32" s="57"/>
      <c r="E32" s="58"/>
      <c r="F32" s="64"/>
      <c r="G32" s="66"/>
      <c r="H32" s="31"/>
      <c r="I32" s="32"/>
      <c r="J32" s="29">
        <f t="shared" si="23"/>
        <v>0</v>
      </c>
      <c r="K32" s="33"/>
      <c r="L32" s="29">
        <f t="shared" si="24"/>
        <v>0</v>
      </c>
      <c r="M32" s="34">
        <f t="shared" si="25"/>
        <v>0</v>
      </c>
      <c r="N32" s="35"/>
      <c r="O32" s="62">
        <f t="shared" si="26"/>
        <v>0</v>
      </c>
      <c r="P32" s="36"/>
      <c r="Q32" s="37">
        <f t="shared" si="27"/>
        <v>0</v>
      </c>
      <c r="R32" s="38">
        <f t="shared" si="28"/>
        <v>0</v>
      </c>
      <c r="S32" s="39"/>
      <c r="T32" s="63">
        <f t="shared" si="29"/>
        <v>0</v>
      </c>
      <c r="U32" s="40"/>
      <c r="V32" s="41"/>
      <c r="W32" s="42">
        <f t="shared" si="30"/>
        <v>0</v>
      </c>
      <c r="X32" s="43"/>
      <c r="Y32" s="44"/>
      <c r="Z32" s="44"/>
      <c r="AA32" s="59">
        <f t="shared" si="31"/>
        <v>0</v>
      </c>
      <c r="AB32" s="39"/>
      <c r="AC32" s="44"/>
      <c r="AD32" s="44"/>
      <c r="AE32" s="59">
        <f t="shared" si="32"/>
        <v>0</v>
      </c>
      <c r="AF32" s="39"/>
      <c r="AG32" s="44"/>
      <c r="AH32" s="44"/>
      <c r="AI32" s="59">
        <f t="shared" si="33"/>
        <v>0</v>
      </c>
      <c r="AJ32" s="39"/>
      <c r="AK32" s="44"/>
      <c r="AL32" s="44"/>
      <c r="AM32" s="42">
        <f t="shared" si="34"/>
        <v>0</v>
      </c>
      <c r="AN32" s="39"/>
      <c r="AO32" s="44"/>
      <c r="AP32" s="44"/>
      <c r="AQ32" s="45">
        <f t="shared" si="35"/>
        <v>0</v>
      </c>
      <c r="AR32" s="30">
        <f>IF(AA32=0,0,(AA32+AE32+AI32+AM32+AQ32)/#REF!)</f>
        <v>0</v>
      </c>
      <c r="AS32" s="46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60">
        <f t="shared" si="36"/>
        <v>0</v>
      </c>
      <c r="BI32" s="49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60">
        <f t="shared" si="37"/>
        <v>0</v>
      </c>
      <c r="BY32" s="49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60">
        <f t="shared" si="38"/>
        <v>0</v>
      </c>
      <c r="CO32" s="49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8">
        <f t="shared" si="39"/>
        <v>0</v>
      </c>
      <c r="DE32" s="49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50">
        <f t="shared" si="40"/>
        <v>0</v>
      </c>
      <c r="DU32" s="30">
        <f>IF(BH32=0,0,(BH32+BX32+CN32+DD32+DT32)/#REF!)</f>
        <v>0</v>
      </c>
      <c r="DV32" s="51"/>
      <c r="DW32" s="34">
        <f t="shared" si="41"/>
        <v>0</v>
      </c>
      <c r="DX32" s="52">
        <f t="shared" si="42"/>
        <v>0</v>
      </c>
      <c r="DY32" s="22">
        <f t="shared" si="22"/>
        <v>15</v>
      </c>
      <c r="DZ32" s="53"/>
    </row>
    <row r="33" spans="1:130" s="1" customFormat="1" ht="27.75" hidden="1" customHeight="1" x14ac:dyDescent="0.2">
      <c r="A33" s="21">
        <v>31</v>
      </c>
      <c r="B33" s="27"/>
      <c r="C33" s="57" t="s">
        <v>86</v>
      </c>
      <c r="D33" s="57"/>
      <c r="E33" s="58"/>
      <c r="F33" s="64"/>
      <c r="G33" s="66"/>
      <c r="H33" s="31"/>
      <c r="I33" s="32"/>
      <c r="J33" s="29">
        <f t="shared" si="23"/>
        <v>0</v>
      </c>
      <c r="K33" s="33"/>
      <c r="L33" s="29">
        <f t="shared" si="24"/>
        <v>0</v>
      </c>
      <c r="M33" s="34">
        <f t="shared" si="25"/>
        <v>0</v>
      </c>
      <c r="N33" s="35"/>
      <c r="O33" s="62">
        <f t="shared" si="26"/>
        <v>0</v>
      </c>
      <c r="P33" s="36"/>
      <c r="Q33" s="37">
        <f t="shared" si="27"/>
        <v>0</v>
      </c>
      <c r="R33" s="38">
        <f t="shared" si="28"/>
        <v>0</v>
      </c>
      <c r="S33" s="39"/>
      <c r="T33" s="63">
        <f t="shared" si="29"/>
        <v>0</v>
      </c>
      <c r="U33" s="40"/>
      <c r="V33" s="43"/>
      <c r="W33" s="42">
        <f t="shared" si="30"/>
        <v>0</v>
      </c>
      <c r="X33" s="43"/>
      <c r="Y33" s="44"/>
      <c r="Z33" s="44"/>
      <c r="AA33" s="59">
        <f t="shared" si="31"/>
        <v>0</v>
      </c>
      <c r="AB33" s="39"/>
      <c r="AC33" s="44"/>
      <c r="AD33" s="44"/>
      <c r="AE33" s="59">
        <f t="shared" si="32"/>
        <v>0</v>
      </c>
      <c r="AF33" s="39"/>
      <c r="AG33" s="44"/>
      <c r="AH33" s="44"/>
      <c r="AI33" s="59">
        <f t="shared" si="33"/>
        <v>0</v>
      </c>
      <c r="AJ33" s="39"/>
      <c r="AK33" s="44"/>
      <c r="AL33" s="44"/>
      <c r="AM33" s="42">
        <f t="shared" si="34"/>
        <v>0</v>
      </c>
      <c r="AN33" s="39"/>
      <c r="AO33" s="44"/>
      <c r="AP33" s="44"/>
      <c r="AQ33" s="45">
        <f t="shared" si="35"/>
        <v>0</v>
      </c>
      <c r="AR33" s="30">
        <f>IF(AA33=0,0,(AA33+AE33+AI33+AM33+AQ33)/#REF!)</f>
        <v>0</v>
      </c>
      <c r="AS33" s="46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60">
        <f t="shared" si="36"/>
        <v>0</v>
      </c>
      <c r="BI33" s="49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60">
        <f t="shared" si="37"/>
        <v>0</v>
      </c>
      <c r="BY33" s="49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60">
        <f t="shared" si="38"/>
        <v>0</v>
      </c>
      <c r="CO33" s="49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8">
        <f t="shared" si="39"/>
        <v>0</v>
      </c>
      <c r="DE33" s="49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50">
        <f t="shared" si="40"/>
        <v>0</v>
      </c>
      <c r="DU33" s="30">
        <f>IF(BH33=0,0,(BH33+BX33+CN33+DD33+DT33)/#REF!)</f>
        <v>0</v>
      </c>
      <c r="DV33" s="51"/>
      <c r="DW33" s="34">
        <f t="shared" si="41"/>
        <v>0</v>
      </c>
      <c r="DX33" s="52">
        <f t="shared" si="42"/>
        <v>0</v>
      </c>
      <c r="DY33" s="22">
        <f t="shared" si="22"/>
        <v>15</v>
      </c>
      <c r="DZ33" s="53"/>
    </row>
    <row r="34" spans="1:130" s="78" customFormat="1" ht="25.5" x14ac:dyDescent="0.35">
      <c r="A34" s="75"/>
      <c r="B34" s="76" t="s">
        <v>80</v>
      </c>
      <c r="C34" s="75"/>
      <c r="D34" s="75"/>
      <c r="E34" s="75"/>
      <c r="F34" s="75"/>
      <c r="G34" s="75"/>
      <c r="H34" s="75"/>
      <c r="I34" s="77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</row>
    <row r="35" spans="1:130" s="78" customFormat="1" ht="25.5" x14ac:dyDescent="0.35">
      <c r="A35" s="75"/>
      <c r="B35" s="76"/>
      <c r="C35" s="75"/>
      <c r="D35" s="75"/>
      <c r="E35" s="75"/>
      <c r="F35" s="75"/>
      <c r="G35" s="75"/>
      <c r="H35" s="75"/>
      <c r="I35" s="77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</row>
    <row r="36" spans="1:130" s="78" customFormat="1" ht="25.5" x14ac:dyDescent="0.35">
      <c r="A36" s="75"/>
      <c r="B36" s="75"/>
      <c r="C36" s="75"/>
      <c r="D36" s="75"/>
      <c r="E36" s="75"/>
      <c r="F36" s="75"/>
      <c r="G36" s="75"/>
      <c r="H36" s="75"/>
      <c r="I36" s="77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</row>
    <row r="37" spans="1:130" s="78" customFormat="1" ht="25.5" x14ac:dyDescent="0.35">
      <c r="A37" s="75"/>
      <c r="B37" s="96" t="s">
        <v>93</v>
      </c>
      <c r="C37" s="96"/>
      <c r="D37" s="96"/>
      <c r="E37" s="96"/>
      <c r="F37" s="96"/>
      <c r="I37" s="96" t="s">
        <v>81</v>
      </c>
      <c r="J37" s="96"/>
      <c r="K37" s="96"/>
      <c r="L37" s="96"/>
      <c r="M37" s="96"/>
      <c r="N37" s="79"/>
      <c r="R37" s="96" t="s">
        <v>113</v>
      </c>
      <c r="S37" s="96"/>
      <c r="T37" s="96"/>
      <c r="U37" s="96"/>
      <c r="V37" s="96"/>
      <c r="AD37" s="91" t="s">
        <v>115</v>
      </c>
      <c r="AE37" s="91"/>
      <c r="AF37" s="91"/>
      <c r="AG37" s="91"/>
      <c r="AH37" s="91"/>
      <c r="AI37" s="91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CK37" s="91" t="s">
        <v>117</v>
      </c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79"/>
      <c r="DY37" s="79"/>
      <c r="DZ37" s="79"/>
    </row>
    <row r="38" spans="1:130" s="78" customFormat="1" ht="25.5" x14ac:dyDescent="0.35">
      <c r="A38" s="75"/>
      <c r="B38" s="99" t="s">
        <v>94</v>
      </c>
      <c r="C38" s="99"/>
      <c r="D38" s="99"/>
      <c r="E38" s="99"/>
      <c r="F38" s="99"/>
      <c r="I38" s="99" t="s">
        <v>82</v>
      </c>
      <c r="J38" s="99"/>
      <c r="K38" s="99"/>
      <c r="L38" s="99"/>
      <c r="M38" s="99"/>
      <c r="N38" s="76"/>
      <c r="R38" s="95" t="s">
        <v>114</v>
      </c>
      <c r="S38" s="95"/>
      <c r="T38" s="95"/>
      <c r="U38" s="95"/>
      <c r="V38" s="95"/>
      <c r="AD38" s="92" t="s">
        <v>116</v>
      </c>
      <c r="AE38" s="92"/>
      <c r="AF38" s="92"/>
      <c r="AG38" s="92"/>
      <c r="AH38" s="92"/>
      <c r="AI38" s="9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6"/>
      <c r="BD38" s="76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CK38" s="92" t="s">
        <v>116</v>
      </c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76"/>
      <c r="DY38" s="76"/>
      <c r="DZ38" s="76"/>
    </row>
    <row r="39" spans="1:130" s="81" customFormat="1" ht="25.5" x14ac:dyDescent="0.35">
      <c r="DR39" s="79" t="s">
        <v>83</v>
      </c>
      <c r="DS39" s="79"/>
      <c r="DT39" s="79"/>
      <c r="DU39" s="79"/>
      <c r="DV39" s="79"/>
      <c r="DW39" s="79"/>
      <c r="DX39" s="79"/>
    </row>
    <row r="40" spans="1:130" s="81" customFormat="1" ht="25.5" x14ac:dyDescent="0.35">
      <c r="DR40" s="79"/>
      <c r="DS40" s="79"/>
      <c r="DT40" s="79"/>
      <c r="DU40" s="79"/>
      <c r="DV40" s="79"/>
      <c r="DW40" s="79"/>
      <c r="DX40" s="79"/>
    </row>
    <row r="41" spans="1:130" s="81" customFormat="1" ht="25.5" x14ac:dyDescent="0.35">
      <c r="DR41" s="79"/>
      <c r="DS41" s="79"/>
      <c r="DT41" s="79"/>
      <c r="DU41" s="79"/>
      <c r="DV41" s="79"/>
      <c r="DW41" s="79"/>
      <c r="DX41" s="79"/>
    </row>
    <row r="42" spans="1:130" s="81" customFormat="1" ht="25.5" x14ac:dyDescent="0.35">
      <c r="DR42" s="79"/>
      <c r="DS42" s="79"/>
      <c r="DT42" s="79"/>
      <c r="DU42" s="79"/>
      <c r="DV42" s="79"/>
      <c r="DW42" s="79"/>
      <c r="DX42" s="79"/>
    </row>
    <row r="43" spans="1:130" s="72" customFormat="1" ht="20.25" x14ac:dyDescent="0.3">
      <c r="A43" s="61" t="s">
        <v>118</v>
      </c>
      <c r="BQ43" s="61" t="s">
        <v>87</v>
      </c>
      <c r="BV43" s="88" t="s">
        <v>87</v>
      </c>
      <c r="DR43" s="76" t="s">
        <v>84</v>
      </c>
      <c r="DS43" s="76"/>
      <c r="DT43" s="76"/>
      <c r="DU43" s="76"/>
      <c r="DV43" s="76"/>
      <c r="DW43" s="76"/>
      <c r="DX43" s="76"/>
    </row>
    <row r="44" spans="1:130" s="72" customFormat="1" ht="20.25" x14ac:dyDescent="0.3">
      <c r="I44" s="82"/>
    </row>
    <row r="45" spans="1:130" s="72" customFormat="1" ht="20.25" x14ac:dyDescent="0.3">
      <c r="I45" s="82"/>
    </row>
    <row r="46" spans="1:130" s="72" customFormat="1" ht="20.25" x14ac:dyDescent="0.3">
      <c r="A46" s="94" t="s">
        <v>110</v>
      </c>
      <c r="B46" s="94"/>
      <c r="C46" s="94"/>
      <c r="D46" s="94"/>
      <c r="E46" s="94"/>
      <c r="F46" s="83"/>
      <c r="G46" s="83"/>
      <c r="H46" s="83"/>
      <c r="I46" s="73"/>
      <c r="O46" s="94" t="s">
        <v>112</v>
      </c>
      <c r="P46" s="94"/>
      <c r="Q46" s="94"/>
      <c r="R46" s="94"/>
      <c r="S46" s="94"/>
      <c r="T46" s="94"/>
      <c r="U46" s="94"/>
      <c r="V46" s="94"/>
      <c r="W46" s="94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BH46" s="94" t="s">
        <v>88</v>
      </c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</row>
    <row r="47" spans="1:130" s="72" customFormat="1" ht="20.25" x14ac:dyDescent="0.3">
      <c r="A47" s="93" t="s">
        <v>111</v>
      </c>
      <c r="B47" s="93"/>
      <c r="C47" s="93"/>
      <c r="D47" s="93"/>
      <c r="E47" s="93"/>
      <c r="F47" s="61"/>
      <c r="G47" s="61"/>
      <c r="H47" s="61"/>
      <c r="I47" s="74"/>
      <c r="O47" s="93" t="s">
        <v>85</v>
      </c>
      <c r="P47" s="93"/>
      <c r="Q47" s="93"/>
      <c r="R47" s="93"/>
      <c r="S47" s="93"/>
      <c r="T47" s="93"/>
      <c r="U47" s="93"/>
      <c r="V47" s="93"/>
      <c r="W47" s="93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BH47" s="93" t="s">
        <v>89</v>
      </c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</row>
    <row r="54" spans="1:2" ht="15" x14ac:dyDescent="0.2">
      <c r="A54" s="184" t="s">
        <v>145</v>
      </c>
      <c r="B54" s="184"/>
    </row>
    <row r="55" spans="1:2" ht="15" x14ac:dyDescent="0.2">
      <c r="A55" s="184"/>
      <c r="B55" s="184"/>
    </row>
    <row r="56" spans="1:2" ht="15" x14ac:dyDescent="0.2">
      <c r="A56" s="185" t="s">
        <v>146</v>
      </c>
      <c r="B56" s="184" t="s">
        <v>149</v>
      </c>
    </row>
    <row r="57" spans="1:2" ht="15" x14ac:dyDescent="0.2">
      <c r="A57" s="184"/>
      <c r="B57" s="186" t="s">
        <v>148</v>
      </c>
    </row>
    <row r="58" spans="1:2" ht="15" x14ac:dyDescent="0.2">
      <c r="A58" s="184"/>
      <c r="B58" s="184"/>
    </row>
    <row r="65" spans="4:10" x14ac:dyDescent="0.2">
      <c r="D65" s="111" t="s">
        <v>39</v>
      </c>
      <c r="E65" s="111"/>
      <c r="F65" s="111"/>
      <c r="G65" s="111"/>
      <c r="H65" s="9"/>
      <c r="I65" s="112" t="s">
        <v>39</v>
      </c>
      <c r="J65" s="112"/>
    </row>
    <row r="66" spans="4:10" x14ac:dyDescent="0.2">
      <c r="E66" s="9" t="s">
        <v>12</v>
      </c>
      <c r="F66" s="68"/>
      <c r="G66" s="1" t="s">
        <v>18</v>
      </c>
      <c r="H66" s="9" t="s">
        <v>47</v>
      </c>
      <c r="I66" s="9" t="s">
        <v>40</v>
      </c>
      <c r="J66" s="9" t="s">
        <v>41</v>
      </c>
    </row>
    <row r="67" spans="4:10" x14ac:dyDescent="0.2">
      <c r="D67" t="s">
        <v>19</v>
      </c>
      <c r="E67" s="6">
        <v>1</v>
      </c>
      <c r="F67" s="69"/>
      <c r="G67" s="70">
        <v>18</v>
      </c>
      <c r="H67" s="9" t="s">
        <v>48</v>
      </c>
      <c r="I67" s="9" t="s">
        <v>42</v>
      </c>
      <c r="J67" s="9">
        <v>15</v>
      </c>
    </row>
    <row r="68" spans="4:10" x14ac:dyDescent="0.2">
      <c r="D68" t="s">
        <v>20</v>
      </c>
      <c r="E68" s="6">
        <v>1.1000000000000001</v>
      </c>
      <c r="F68" s="69"/>
      <c r="G68" s="70">
        <v>17.399999999999999</v>
      </c>
      <c r="H68" s="9" t="s">
        <v>49</v>
      </c>
      <c r="I68" s="9" t="s">
        <v>43</v>
      </c>
      <c r="J68" s="9">
        <v>14</v>
      </c>
    </row>
    <row r="69" spans="4:10" x14ac:dyDescent="0.2">
      <c r="D69" t="s">
        <v>21</v>
      </c>
      <c r="E69" s="6">
        <v>1.2</v>
      </c>
      <c r="F69" s="69"/>
      <c r="G69" s="70">
        <v>16.8</v>
      </c>
      <c r="H69" s="9" t="s">
        <v>50</v>
      </c>
      <c r="I69" s="9" t="s">
        <v>44</v>
      </c>
      <c r="J69" s="9">
        <v>13</v>
      </c>
    </row>
    <row r="70" spans="4:10" x14ac:dyDescent="0.2">
      <c r="D70" t="s">
        <v>22</v>
      </c>
      <c r="E70" s="6">
        <v>1.3</v>
      </c>
      <c r="F70" s="69"/>
      <c r="G70" s="70">
        <v>16.2</v>
      </c>
      <c r="H70" s="9" t="s">
        <v>51</v>
      </c>
      <c r="I70" s="9" t="s">
        <v>45</v>
      </c>
      <c r="J70" s="9">
        <v>12</v>
      </c>
    </row>
    <row r="71" spans="4:10" x14ac:dyDescent="0.2">
      <c r="D71" t="s">
        <v>23</v>
      </c>
      <c r="E71" s="6">
        <v>1.4</v>
      </c>
      <c r="F71" s="69"/>
      <c r="G71" s="70">
        <v>15.6</v>
      </c>
      <c r="H71" s="9" t="s">
        <v>52</v>
      </c>
      <c r="I71" s="9" t="s">
        <v>46</v>
      </c>
      <c r="J71" s="9">
        <v>11</v>
      </c>
    </row>
    <row r="72" spans="4:10" x14ac:dyDescent="0.2">
      <c r="D72" t="s">
        <v>24</v>
      </c>
      <c r="E72" s="6">
        <v>1.5</v>
      </c>
      <c r="F72" s="69"/>
      <c r="G72" s="70">
        <v>15</v>
      </c>
      <c r="H72" s="9"/>
      <c r="I72" s="9"/>
      <c r="J72" s="9"/>
    </row>
    <row r="73" spans="4:10" x14ac:dyDescent="0.2">
      <c r="D73" t="s">
        <v>25</v>
      </c>
      <c r="E73" s="6">
        <v>1.6</v>
      </c>
      <c r="F73" s="69"/>
      <c r="G73" s="70">
        <v>14.4</v>
      </c>
      <c r="H73" s="9"/>
      <c r="I73" s="9"/>
      <c r="J73" s="9"/>
    </row>
    <row r="74" spans="4:10" x14ac:dyDescent="0.2">
      <c r="D74" t="s">
        <v>26</v>
      </c>
      <c r="E74" s="6">
        <v>1.7</v>
      </c>
      <c r="F74" s="69"/>
      <c r="G74" s="70">
        <v>13.8</v>
      </c>
      <c r="H74" s="9"/>
      <c r="I74" s="9"/>
      <c r="J74" s="9"/>
    </row>
    <row r="75" spans="4:10" x14ac:dyDescent="0.2">
      <c r="D75" t="s">
        <v>27</v>
      </c>
      <c r="E75" s="6">
        <v>1.8</v>
      </c>
      <c r="F75" s="69"/>
      <c r="G75" s="70">
        <v>13.2</v>
      </c>
      <c r="H75" s="9"/>
      <c r="I75" s="9"/>
      <c r="J75" s="9"/>
    </row>
    <row r="76" spans="4:10" x14ac:dyDescent="0.2">
      <c r="D76" t="s">
        <v>28</v>
      </c>
      <c r="E76" s="6">
        <v>1.9</v>
      </c>
      <c r="F76" s="69"/>
      <c r="G76" s="70">
        <v>12.6</v>
      </c>
      <c r="H76" s="9"/>
      <c r="I76" s="9"/>
      <c r="J76" s="9"/>
    </row>
    <row r="77" spans="4:10" x14ac:dyDescent="0.2">
      <c r="D77" t="s">
        <v>29</v>
      </c>
      <c r="E77" s="6">
        <v>2</v>
      </c>
      <c r="F77" s="69"/>
      <c r="G77" s="70">
        <v>12</v>
      </c>
      <c r="H77" s="9"/>
      <c r="I77" s="9"/>
      <c r="J77" s="9"/>
    </row>
    <row r="78" spans="4:10" x14ac:dyDescent="0.2">
      <c r="D78" t="s">
        <v>30</v>
      </c>
      <c r="E78" s="6">
        <v>2.1</v>
      </c>
      <c r="F78" s="69"/>
      <c r="G78" s="70">
        <v>11.4</v>
      </c>
      <c r="H78" s="9"/>
      <c r="I78" s="9"/>
      <c r="J78" s="9"/>
    </row>
    <row r="79" spans="4:10" x14ac:dyDescent="0.2">
      <c r="D79" t="s">
        <v>31</v>
      </c>
      <c r="E79" s="6">
        <v>2.2000000000000002</v>
      </c>
      <c r="F79" s="69"/>
      <c r="G79" s="70">
        <v>10.8</v>
      </c>
      <c r="H79" s="9"/>
      <c r="I79" s="9"/>
      <c r="J79" s="9"/>
    </row>
    <row r="80" spans="4:10" x14ac:dyDescent="0.2">
      <c r="D80" t="s">
        <v>32</v>
      </c>
      <c r="E80" s="6">
        <v>2.2999999999999998</v>
      </c>
      <c r="F80" s="69"/>
      <c r="G80" s="70">
        <v>10.199999999999999</v>
      </c>
      <c r="H80" s="9"/>
      <c r="I80" s="9"/>
      <c r="J80" s="9"/>
    </row>
    <row r="81" spans="4:10" x14ac:dyDescent="0.2">
      <c r="D81" t="s">
        <v>33</v>
      </c>
      <c r="E81" s="6">
        <v>2.4</v>
      </c>
      <c r="F81" s="69"/>
      <c r="G81" s="70">
        <v>9.6</v>
      </c>
      <c r="H81" s="9"/>
      <c r="I81" s="9"/>
      <c r="J81" s="9"/>
    </row>
    <row r="82" spans="4:10" x14ac:dyDescent="0.2">
      <c r="D82" t="s">
        <v>34</v>
      </c>
      <c r="E82" s="6">
        <v>2.5</v>
      </c>
      <c r="F82" s="69"/>
      <c r="G82" s="70">
        <v>9</v>
      </c>
      <c r="H82" s="9"/>
      <c r="I82" s="9"/>
      <c r="J82" s="9"/>
    </row>
    <row r="83" spans="4:10" x14ac:dyDescent="0.2">
      <c r="D83" t="s">
        <v>35</v>
      </c>
      <c r="E83" s="6">
        <v>2.6</v>
      </c>
      <c r="F83" s="69"/>
      <c r="G83" s="70">
        <v>8.4</v>
      </c>
      <c r="H83" s="9"/>
      <c r="I83" s="9"/>
      <c r="J83" s="9"/>
    </row>
    <row r="84" spans="4:10" x14ac:dyDescent="0.2">
      <c r="D84" t="s">
        <v>36</v>
      </c>
      <c r="E84" s="6">
        <v>2.7</v>
      </c>
      <c r="F84" s="69"/>
      <c r="G84" s="70">
        <v>7.8</v>
      </c>
      <c r="H84" s="9"/>
      <c r="I84" s="9"/>
      <c r="J84" s="9"/>
    </row>
    <row r="85" spans="4:10" x14ac:dyDescent="0.2">
      <c r="D85" t="s">
        <v>37</v>
      </c>
      <c r="E85" s="6">
        <v>2.8</v>
      </c>
      <c r="F85" s="69"/>
      <c r="G85" s="70">
        <v>7.2</v>
      </c>
      <c r="H85" s="9"/>
      <c r="I85" s="9"/>
      <c r="J85" s="9"/>
    </row>
    <row r="86" spans="4:10" x14ac:dyDescent="0.2">
      <c r="D86" t="s">
        <v>38</v>
      </c>
      <c r="E86" s="6">
        <v>2.9</v>
      </c>
      <c r="F86" s="69"/>
      <c r="G86" s="70">
        <v>6.6</v>
      </c>
      <c r="H86" s="9"/>
      <c r="I86" s="9"/>
      <c r="J86" s="9"/>
    </row>
    <row r="87" spans="4:10" x14ac:dyDescent="0.2">
      <c r="D87" t="s">
        <v>38</v>
      </c>
      <c r="E87" s="6">
        <v>3</v>
      </c>
      <c r="F87" s="69"/>
      <c r="G87" s="70">
        <v>6.6</v>
      </c>
      <c r="H87" s="9"/>
      <c r="I87" s="9"/>
      <c r="J87" s="9"/>
    </row>
    <row r="88" spans="4:10" x14ac:dyDescent="0.2">
      <c r="H88" s="9"/>
      <c r="I88" s="9"/>
      <c r="J88" s="9"/>
    </row>
    <row r="89" spans="4:10" x14ac:dyDescent="0.2">
      <c r="H89" s="9"/>
      <c r="I89" s="9"/>
      <c r="J89" s="9"/>
    </row>
    <row r="90" spans="4:10" x14ac:dyDescent="0.2">
      <c r="E90" t="s">
        <v>53</v>
      </c>
      <c r="G90" s="1" t="s">
        <v>54</v>
      </c>
      <c r="H90" s="9"/>
      <c r="I90" s="9"/>
      <c r="J90" s="9"/>
    </row>
    <row r="91" spans="4:10" x14ac:dyDescent="0.2">
      <c r="E91" t="s">
        <v>55</v>
      </c>
      <c r="G91" s="71">
        <v>1</v>
      </c>
      <c r="H91" s="9"/>
      <c r="I91" s="9"/>
      <c r="J91" s="9"/>
    </row>
    <row r="92" spans="4:10" x14ac:dyDescent="0.2">
      <c r="E92" t="s">
        <v>56</v>
      </c>
      <c r="G92" s="71">
        <v>2</v>
      </c>
      <c r="H92" s="9"/>
      <c r="I92" s="9"/>
      <c r="J92" s="9"/>
    </row>
    <row r="93" spans="4:10" x14ac:dyDescent="0.2">
      <c r="E93" t="s">
        <v>57</v>
      </c>
      <c r="G93" s="71">
        <v>0</v>
      </c>
      <c r="H93" s="9"/>
      <c r="I93" s="9"/>
      <c r="J93" s="9"/>
    </row>
    <row r="94" spans="4:10" x14ac:dyDescent="0.2">
      <c r="H94" s="9"/>
      <c r="I94" s="9"/>
      <c r="J94" s="9"/>
    </row>
    <row r="95" spans="4:10" x14ac:dyDescent="0.2">
      <c r="E95" t="s">
        <v>61</v>
      </c>
      <c r="G95" s="1" t="s">
        <v>62</v>
      </c>
      <c r="H95" s="9"/>
      <c r="I95" s="9"/>
      <c r="J95" s="9"/>
    </row>
  </sheetData>
  <sheetProtection formatCells="0" formatColumns="0" formatRows="0"/>
  <sortState ref="A13:DZ20">
    <sortCondition ref="DY13:DY20"/>
  </sortState>
  <mergeCells count="66">
    <mergeCell ref="EA9:EA12"/>
    <mergeCell ref="DY9:DY12"/>
    <mergeCell ref="AJ11:AM11"/>
    <mergeCell ref="AN11:AQ11"/>
    <mergeCell ref="AS11:BH11"/>
    <mergeCell ref="A6:DZ6"/>
    <mergeCell ref="I11:I12"/>
    <mergeCell ref="O11:O12"/>
    <mergeCell ref="A7:DZ7"/>
    <mergeCell ref="A8:DZ8"/>
    <mergeCell ref="A9:A12"/>
    <mergeCell ref="DX9:DX12"/>
    <mergeCell ref="DZ9:DZ12"/>
    <mergeCell ref="K11:K12"/>
    <mergeCell ref="J11:J12"/>
    <mergeCell ref="I9:M10"/>
    <mergeCell ref="Q11:Q12"/>
    <mergeCell ref="X11:AA11"/>
    <mergeCell ref="AB11:AE11"/>
    <mergeCell ref="BI11:BX11"/>
    <mergeCell ref="BY11:CN11"/>
    <mergeCell ref="B1:DZ1"/>
    <mergeCell ref="B2:DZ2"/>
    <mergeCell ref="B3:DZ3"/>
    <mergeCell ref="B4:DZ4"/>
    <mergeCell ref="B5:DZ5"/>
    <mergeCell ref="AF11:AI11"/>
    <mergeCell ref="R11:R12"/>
    <mergeCell ref="AS9:DU10"/>
    <mergeCell ref="DV9:DW11"/>
    <mergeCell ref="DE11:DT11"/>
    <mergeCell ref="V11:V12"/>
    <mergeCell ref="W11:W12"/>
    <mergeCell ref="X9:AR10"/>
    <mergeCell ref="CO11:DD11"/>
    <mergeCell ref="D65:G65"/>
    <mergeCell ref="I65:J65"/>
    <mergeCell ref="U11:U12"/>
    <mergeCell ref="B9:D12"/>
    <mergeCell ref="A47:E47"/>
    <mergeCell ref="S9:T10"/>
    <mergeCell ref="U9:W10"/>
    <mergeCell ref="S11:S12"/>
    <mergeCell ref="T11:T12"/>
    <mergeCell ref="L11:L12"/>
    <mergeCell ref="N9:R10"/>
    <mergeCell ref="G9:G12"/>
    <mergeCell ref="H9:H12"/>
    <mergeCell ref="M11:M12"/>
    <mergeCell ref="P11:P12"/>
    <mergeCell ref="A46:E46"/>
    <mergeCell ref="B37:F37"/>
    <mergeCell ref="B38:F38"/>
    <mergeCell ref="I37:M37"/>
    <mergeCell ref="I38:M38"/>
    <mergeCell ref="F10:F12"/>
    <mergeCell ref="CK37:DW37"/>
    <mergeCell ref="CK38:DW38"/>
    <mergeCell ref="O47:W47"/>
    <mergeCell ref="O46:W46"/>
    <mergeCell ref="R38:V38"/>
    <mergeCell ref="R37:V37"/>
    <mergeCell ref="AD37:AI37"/>
    <mergeCell ref="AD38:AI38"/>
    <mergeCell ref="BH46:DZ46"/>
    <mergeCell ref="BH47:DZ47"/>
  </mergeCells>
  <dataValidations count="1">
    <dataValidation type="list" allowBlank="1" showInputMessage="1" showErrorMessage="1" sqref="K13:K33">
      <formula1>$E$91:$E$94</formula1>
    </dataValidation>
  </dataValidations>
  <hyperlinks>
    <hyperlink ref="B57" r:id="rId1"/>
  </hyperlinks>
  <printOptions horizontalCentered="1"/>
  <pageMargins left="0.125" right="0.125" top="1" bottom="1" header="0.3" footer="0.3"/>
  <pageSetup paperSize="10000" scale="45" orientation="landscape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workbookViewId="0">
      <selection activeCell="I8" sqref="I8"/>
    </sheetView>
  </sheetViews>
  <sheetFormatPr defaultRowHeight="12.75" x14ac:dyDescent="0.2"/>
  <cols>
    <col min="1" max="1" width="13.5703125" customWidth="1"/>
    <col min="2" max="2" width="16.140625" customWidth="1"/>
    <col min="3" max="3" width="22.140625" customWidth="1"/>
    <col min="4" max="4" width="14.28515625" style="5" customWidth="1"/>
    <col min="5" max="6" width="16.28515625" style="5" customWidth="1"/>
  </cols>
  <sheetData>
    <row r="2" spans="1:6" x14ac:dyDescent="0.2">
      <c r="A2" s="111" t="s">
        <v>39</v>
      </c>
      <c r="B2" s="111"/>
      <c r="C2" s="111"/>
      <c r="E2" s="112" t="s">
        <v>39</v>
      </c>
      <c r="F2" s="112"/>
    </row>
    <row r="3" spans="1:6" x14ac:dyDescent="0.2">
      <c r="B3" s="5" t="s">
        <v>12</v>
      </c>
      <c r="C3" t="s">
        <v>18</v>
      </c>
      <c r="D3" s="5" t="s">
        <v>47</v>
      </c>
      <c r="E3" s="5" t="s">
        <v>40</v>
      </c>
      <c r="F3" s="5" t="s">
        <v>41</v>
      </c>
    </row>
    <row r="4" spans="1:6" x14ac:dyDescent="0.2">
      <c r="A4" t="s">
        <v>19</v>
      </c>
      <c r="B4" s="6">
        <v>1</v>
      </c>
      <c r="C4" s="7">
        <v>18</v>
      </c>
      <c r="D4" s="5" t="s">
        <v>48</v>
      </c>
      <c r="E4" s="5" t="s">
        <v>42</v>
      </c>
      <c r="F4" s="5">
        <v>15</v>
      </c>
    </row>
    <row r="5" spans="1:6" x14ac:dyDescent="0.2">
      <c r="A5" t="s">
        <v>20</v>
      </c>
      <c r="B5" s="6">
        <v>1.1000000000000001</v>
      </c>
      <c r="C5" s="7">
        <v>17.399999999999999</v>
      </c>
      <c r="D5" s="5" t="s">
        <v>49</v>
      </c>
      <c r="E5" s="5" t="s">
        <v>43</v>
      </c>
      <c r="F5" s="5">
        <v>14</v>
      </c>
    </row>
    <row r="6" spans="1:6" x14ac:dyDescent="0.2">
      <c r="A6" t="s">
        <v>21</v>
      </c>
      <c r="B6" s="6">
        <v>1.2</v>
      </c>
      <c r="C6" s="7">
        <v>16.8</v>
      </c>
      <c r="D6" s="5" t="s">
        <v>50</v>
      </c>
      <c r="E6" s="5" t="s">
        <v>44</v>
      </c>
      <c r="F6" s="5">
        <v>13</v>
      </c>
    </row>
    <row r="7" spans="1:6" x14ac:dyDescent="0.2">
      <c r="A7" t="s">
        <v>22</v>
      </c>
      <c r="B7" s="6">
        <v>1.3</v>
      </c>
      <c r="C7" s="7">
        <v>16.2</v>
      </c>
      <c r="D7" s="5" t="s">
        <v>51</v>
      </c>
      <c r="E7" s="5" t="s">
        <v>45</v>
      </c>
      <c r="F7" s="5">
        <v>12</v>
      </c>
    </row>
    <row r="8" spans="1:6" x14ac:dyDescent="0.2">
      <c r="A8" t="s">
        <v>23</v>
      </c>
      <c r="B8" s="6">
        <v>1.4</v>
      </c>
      <c r="C8" s="7">
        <v>15.6</v>
      </c>
      <c r="D8" s="5" t="s">
        <v>52</v>
      </c>
      <c r="E8" s="5" t="s">
        <v>46</v>
      </c>
      <c r="F8" s="5">
        <v>11</v>
      </c>
    </row>
    <row r="9" spans="1:6" x14ac:dyDescent="0.2">
      <c r="A9" t="s">
        <v>24</v>
      </c>
      <c r="B9" s="6">
        <v>1.5</v>
      </c>
      <c r="C9" s="7">
        <v>15</v>
      </c>
    </row>
    <row r="10" spans="1:6" x14ac:dyDescent="0.2">
      <c r="A10" t="s">
        <v>25</v>
      </c>
      <c r="B10" s="6">
        <v>1.6</v>
      </c>
      <c r="C10" s="7">
        <v>14.4</v>
      </c>
    </row>
    <row r="11" spans="1:6" x14ac:dyDescent="0.2">
      <c r="A11" t="s">
        <v>26</v>
      </c>
      <c r="B11" s="6">
        <v>1.7</v>
      </c>
      <c r="C11" s="7">
        <v>13.8</v>
      </c>
    </row>
    <row r="12" spans="1:6" x14ac:dyDescent="0.2">
      <c r="A12" t="s">
        <v>27</v>
      </c>
      <c r="B12" s="6">
        <v>1.8</v>
      </c>
      <c r="C12" s="7">
        <v>13.2</v>
      </c>
    </row>
    <row r="13" spans="1:6" x14ac:dyDescent="0.2">
      <c r="A13" t="s">
        <v>28</v>
      </c>
      <c r="B13" s="6">
        <v>1.9</v>
      </c>
      <c r="C13" s="7">
        <v>12.6</v>
      </c>
    </row>
    <row r="14" spans="1:6" x14ac:dyDescent="0.2">
      <c r="A14" t="s">
        <v>29</v>
      </c>
      <c r="B14" s="6">
        <v>2</v>
      </c>
      <c r="C14" s="7">
        <v>12</v>
      </c>
    </row>
    <row r="15" spans="1:6" x14ac:dyDescent="0.2">
      <c r="A15" t="s">
        <v>30</v>
      </c>
      <c r="B15" s="6">
        <v>2.1</v>
      </c>
      <c r="C15" s="7">
        <v>11.4</v>
      </c>
    </row>
    <row r="16" spans="1:6" x14ac:dyDescent="0.2">
      <c r="A16" t="s">
        <v>31</v>
      </c>
      <c r="B16" s="6">
        <v>2.2000000000000002</v>
      </c>
      <c r="C16" s="7">
        <v>10.8</v>
      </c>
    </row>
    <row r="17" spans="1:3" x14ac:dyDescent="0.2">
      <c r="A17" t="s">
        <v>32</v>
      </c>
      <c r="B17" s="6">
        <v>2.2999999999999998</v>
      </c>
      <c r="C17" s="7">
        <v>10.199999999999999</v>
      </c>
    </row>
    <row r="18" spans="1:3" x14ac:dyDescent="0.2">
      <c r="A18" t="s">
        <v>33</v>
      </c>
      <c r="B18" s="6">
        <v>2.4</v>
      </c>
      <c r="C18" s="7">
        <v>9.6</v>
      </c>
    </row>
    <row r="19" spans="1:3" x14ac:dyDescent="0.2">
      <c r="A19" t="s">
        <v>34</v>
      </c>
      <c r="B19" s="6">
        <v>2.5</v>
      </c>
      <c r="C19" s="7">
        <v>9</v>
      </c>
    </row>
    <row r="20" spans="1:3" x14ac:dyDescent="0.2">
      <c r="A20" t="s">
        <v>35</v>
      </c>
      <c r="B20" s="6">
        <v>2.6</v>
      </c>
      <c r="C20" s="7">
        <v>8.4</v>
      </c>
    </row>
    <row r="21" spans="1:3" x14ac:dyDescent="0.2">
      <c r="A21" t="s">
        <v>36</v>
      </c>
      <c r="B21" s="6">
        <v>2.7</v>
      </c>
      <c r="C21" s="7">
        <v>7.8</v>
      </c>
    </row>
    <row r="22" spans="1:3" x14ac:dyDescent="0.2">
      <c r="A22" t="s">
        <v>37</v>
      </c>
      <c r="B22" s="6">
        <v>2.8</v>
      </c>
      <c r="C22" s="7">
        <v>7.2</v>
      </c>
    </row>
    <row r="23" spans="1:3" x14ac:dyDescent="0.2">
      <c r="A23" t="s">
        <v>38</v>
      </c>
      <c r="B23" s="6">
        <v>2.9</v>
      </c>
      <c r="C23" s="7">
        <v>6.6</v>
      </c>
    </row>
    <row r="24" spans="1:3" x14ac:dyDescent="0.2">
      <c r="A24" t="s">
        <v>38</v>
      </c>
      <c r="B24" s="6">
        <v>3</v>
      </c>
      <c r="C24" s="7">
        <v>6.6</v>
      </c>
    </row>
    <row r="27" spans="1:3" x14ac:dyDescent="0.2">
      <c r="B27" t="s">
        <v>53</v>
      </c>
      <c r="C27" t="s">
        <v>54</v>
      </c>
    </row>
    <row r="28" spans="1:3" x14ac:dyDescent="0.2">
      <c r="B28" t="s">
        <v>55</v>
      </c>
      <c r="C28" s="5">
        <v>1</v>
      </c>
    </row>
    <row r="29" spans="1:3" x14ac:dyDescent="0.2">
      <c r="B29" t="s">
        <v>56</v>
      </c>
      <c r="C29" s="5">
        <v>2</v>
      </c>
    </row>
    <row r="30" spans="1:3" x14ac:dyDescent="0.2">
      <c r="B30" t="s">
        <v>57</v>
      </c>
      <c r="C30" s="5">
        <v>0</v>
      </c>
    </row>
    <row r="32" spans="1:3" x14ac:dyDescent="0.2">
      <c r="B32" t="s">
        <v>61</v>
      </c>
      <c r="C32" t="s">
        <v>62</v>
      </c>
    </row>
  </sheetData>
  <mergeCells count="2">
    <mergeCell ref="A2:C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SOURCE</vt:lpstr>
      <vt:lpstr>SUMMARY!Print_Titles</vt:lpstr>
    </vt:vector>
  </TitlesOfParts>
  <Manager/>
  <Company>.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candidz</dc:creator>
  <cp:keywords/>
  <dc:description/>
  <cp:lastModifiedBy>LILOAN NHS</cp:lastModifiedBy>
  <cp:revision/>
  <cp:lastPrinted>2018-06-18T08:43:48Z</cp:lastPrinted>
  <dcterms:created xsi:type="dcterms:W3CDTF">2011-03-25T20:52:00Z</dcterms:created>
  <dcterms:modified xsi:type="dcterms:W3CDTF">2018-06-18T08:45:25Z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1033-9.1.0.5217</vt:lpwstr>
  </property>
</Properties>
</file>